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435"/>
  </bookViews>
  <sheets>
    <sheet name="Ej 6" sheetId="1" r:id="rId1"/>
    <sheet name="Ej 7" sheetId="2" r:id="rId2"/>
    <sheet name="Ej 8" sheetId="3" r:id="rId3"/>
    <sheet name="Ej9" sheetId="4" r:id="rId4"/>
    <sheet name="Ej 10" sheetId="5" r:id="rId5"/>
    <sheet name="Ej 11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G69" i="4"/>
  <c r="G68" i="4"/>
  <c r="G67" i="4"/>
  <c r="G66" i="4"/>
  <c r="G65" i="4"/>
  <c r="H7" i="6" s="1"/>
  <c r="D52" i="4"/>
  <c r="S52" i="4" s="1"/>
  <c r="E47" i="4"/>
  <c r="D11" i="4"/>
  <c r="C69" i="4" s="1"/>
  <c r="D10" i="4"/>
  <c r="C68" i="4" s="1"/>
  <c r="D9" i="4"/>
  <c r="C67" i="4" s="1"/>
  <c r="D8" i="4"/>
  <c r="C66" i="4" s="1"/>
  <c r="D7" i="4"/>
  <c r="C65" i="4" s="1"/>
  <c r="O4" i="4"/>
  <c r="M4" i="4"/>
  <c r="K4" i="4"/>
  <c r="D50" i="4" s="1"/>
  <c r="G3" i="4"/>
  <c r="C7" i="3"/>
  <c r="H4" i="6" s="1"/>
  <c r="D7" i="2"/>
  <c r="E10" i="2" s="1"/>
  <c r="D3" i="2"/>
  <c r="E15" i="1"/>
  <c r="E14" i="1"/>
  <c r="E9" i="1"/>
  <c r="F14" i="1" s="1"/>
  <c r="G14" i="1" s="1"/>
  <c r="E8" i="1"/>
  <c r="F20" i="1" s="1"/>
  <c r="H6" i="6" s="1"/>
  <c r="S50" i="4" l="1"/>
  <c r="L50" i="4"/>
  <c r="H9" i="6"/>
  <c r="H11" i="6" s="1"/>
  <c r="C5" i="5"/>
  <c r="E5" i="5" s="1"/>
  <c r="D49" i="4"/>
  <c r="D53" i="4"/>
  <c r="F18" i="1"/>
  <c r="F15" i="1"/>
  <c r="G15" i="1" s="1"/>
  <c r="G16" i="1" s="1"/>
  <c r="D14" i="4" s="1"/>
  <c r="C10" i="2"/>
  <c r="D11" i="2" s="1"/>
  <c r="G5" i="6" s="1"/>
  <c r="H5" i="6" s="1"/>
  <c r="D51" i="4"/>
  <c r="L52" i="4"/>
  <c r="J17" i="4" l="1"/>
  <c r="J15" i="4"/>
  <c r="J18" i="4"/>
  <c r="J14" i="4"/>
  <c r="J16" i="4"/>
  <c r="F13" i="5"/>
  <c r="F12" i="5"/>
  <c r="F11" i="5"/>
  <c r="F10" i="5"/>
  <c r="F9" i="5"/>
  <c r="C14" i="5"/>
  <c r="C13" i="5"/>
  <c r="C11" i="5"/>
  <c r="C10" i="5"/>
  <c r="E13" i="5"/>
  <c r="E14" i="5" s="1"/>
  <c r="B9" i="5" s="1"/>
  <c r="C12" i="5"/>
  <c r="C9" i="5"/>
  <c r="G8" i="6"/>
  <c r="H8" i="6" s="1"/>
  <c r="S49" i="4"/>
  <c r="L49" i="4"/>
  <c r="F19" i="1"/>
  <c r="C27" i="4"/>
  <c r="L51" i="4"/>
  <c r="S51" i="4"/>
  <c r="S53" i="4"/>
  <c r="L53" i="4"/>
  <c r="J28" i="4" l="1"/>
  <c r="J30" i="4"/>
  <c r="J31" i="4"/>
  <c r="J27" i="4"/>
  <c r="J29" i="4"/>
  <c r="Q18" i="4"/>
  <c r="Q25" i="4" s="1"/>
  <c r="J21" i="4"/>
  <c r="Q14" i="4"/>
  <c r="Q21" i="4" s="1"/>
  <c r="B10" i="5"/>
  <c r="B11" i="5" s="1"/>
  <c r="B12" i="5" s="1"/>
  <c r="B13" i="5" s="1"/>
  <c r="B14" i="5" s="1"/>
  <c r="E9" i="5" s="1"/>
  <c r="E10" i="5" s="1"/>
  <c r="E11" i="5" s="1"/>
  <c r="E12" i="5" s="1"/>
  <c r="G6" i="6"/>
  <c r="C4" i="3"/>
  <c r="G4" i="6" s="1"/>
  <c r="D38" i="4"/>
  <c r="J22" i="4"/>
  <c r="J34" i="4" s="1"/>
  <c r="Q15" i="4"/>
  <c r="Q22" i="4" s="1"/>
  <c r="Q16" i="4"/>
  <c r="Q23" i="4" s="1"/>
  <c r="J24" i="4"/>
  <c r="J36" i="4" s="1"/>
  <c r="Q17" i="4"/>
  <c r="Q24" i="4" s="1"/>
  <c r="E58" i="4" l="1"/>
  <c r="L14" i="6"/>
  <c r="J33" i="4"/>
  <c r="C19" i="5"/>
  <c r="C20" i="5" s="1"/>
  <c r="J25" i="4"/>
  <c r="J37" i="4" s="1"/>
  <c r="I43" i="4"/>
  <c r="E60" i="4"/>
  <c r="E42" i="4"/>
  <c r="E40" i="4"/>
  <c r="I41" i="4" s="1"/>
  <c r="E39" i="4"/>
  <c r="E43" i="4"/>
  <c r="E41" i="4"/>
  <c r="J23" i="4"/>
  <c r="J35" i="4" s="1"/>
  <c r="I42" i="4" l="1"/>
  <c r="E59" i="4"/>
  <c r="I44" i="4"/>
  <c r="E61" i="4"/>
  <c r="I40" i="4"/>
  <c r="G7" i="6" s="1"/>
  <c r="E57" i="4"/>
  <c r="G9" i="6" s="1"/>
  <c r="G10" i="6"/>
  <c r="H10" i="6" s="1"/>
  <c r="F20" i="5"/>
  <c r="G11" i="6" l="1"/>
</calcChain>
</file>

<file path=xl/sharedStrings.xml><?xml version="1.0" encoding="utf-8"?>
<sst xmlns="http://schemas.openxmlformats.org/spreadsheetml/2006/main" count="318" uniqueCount="137">
  <si>
    <t>6- Determinar la evolución de la producción</t>
  </si>
  <si>
    <t>Período de puesta en marcha</t>
  </si>
  <si>
    <t>meses</t>
  </si>
  <si>
    <t>Determinado por personal con experiencia en el rubro</t>
  </si>
  <si>
    <t>Se consideran dos semanas de vacaciones y 15 días de feriados distribuidos durante el año.</t>
  </si>
  <si>
    <t>a)</t>
  </si>
  <si>
    <t>Volumen de producción:</t>
  </si>
  <si>
    <t>Anual</t>
  </si>
  <si>
    <t>Mensual</t>
  </si>
  <si>
    <t>b)</t>
  </si>
  <si>
    <t>Volumen de la producción durante el período de puesta en marcha:</t>
  </si>
  <si>
    <t>Mes</t>
  </si>
  <si>
    <t>Ritmo de produccion al inicio (%)</t>
  </si>
  <si>
    <t>Ritmo de produccion al final (%)</t>
  </si>
  <si>
    <t>Produccion promedio (%)</t>
  </si>
  <si>
    <t>Producción mensual promedio (u)</t>
  </si>
  <si>
    <t>Producción propuesta (u)</t>
  </si>
  <si>
    <t>Total</t>
  </si>
  <si>
    <t>c)</t>
  </si>
  <si>
    <t>Volumen de producción durante el resto del año</t>
  </si>
  <si>
    <t>unidades</t>
  </si>
  <si>
    <t>d)</t>
  </si>
  <si>
    <t>Volumen de produccion en el año 1</t>
  </si>
  <si>
    <t>e)</t>
  </si>
  <si>
    <t>Volumen de produccion para los años 2 a 5</t>
  </si>
  <si>
    <t>7- Determinación del stock promedio de producto elaborado</t>
  </si>
  <si>
    <t>Se realizan entregas diarias</t>
  </si>
  <si>
    <t>entregas x año</t>
  </si>
  <si>
    <t xml:space="preserve">Stock de seguridad de </t>
  </si>
  <si>
    <t>días</t>
  </si>
  <si>
    <t>Volumen de producción diaria</t>
  </si>
  <si>
    <t xml:space="preserve">El stock va a variar entre </t>
  </si>
  <si>
    <t>y</t>
  </si>
  <si>
    <t>Stock promedio de elaborado</t>
  </si>
  <si>
    <t>8- Evolución de las ventas durante la vida útil del proyecto</t>
  </si>
  <si>
    <t>Venta del año 1</t>
  </si>
  <si>
    <t>Venta de los años 2 a 5</t>
  </si>
  <si>
    <t>9. Consumo de materia prima</t>
  </si>
  <si>
    <t>Se tiene en cuenta que durante el período de puesta en marcha hay un</t>
  </si>
  <si>
    <t>%más de desperdicios no recuperables, según estima tecnólogo.</t>
  </si>
  <si>
    <t xml:space="preserve">El ciclo de elaboración demanda </t>
  </si>
  <si>
    <t xml:space="preserve">días de ritmo normal </t>
  </si>
  <si>
    <t>Por lo tanto los ciclos anuales de elaboración son</t>
  </si>
  <si>
    <t>/</t>
  </si>
  <si>
    <t>=</t>
  </si>
  <si>
    <t>Para la determinación del ciclo de elaboración se tuvo en cuenta el tiempo de entrega estipulado por la empresa encargada del sublimado.</t>
  </si>
  <si>
    <t>Valores en régimen:</t>
  </si>
  <si>
    <t>Tela</t>
  </si>
  <si>
    <t>kg/año</t>
  </si>
  <si>
    <t>Elástico</t>
  </si>
  <si>
    <t>m/año</t>
  </si>
  <si>
    <t>Etiqueta</t>
  </si>
  <si>
    <t>u/año</t>
  </si>
  <si>
    <t>Tag Pins</t>
  </si>
  <si>
    <t>Hang Tags</t>
  </si>
  <si>
    <t>a) consumo de materia prima para realizar la producción del primer año</t>
  </si>
  <si>
    <t>Primeros 2 meses (puesta en marcha) se producen</t>
  </si>
  <si>
    <t xml:space="preserve">formadas por: </t>
  </si>
  <si>
    <t>kg</t>
  </si>
  <si>
    <t>y a su vez el desperdicio es:</t>
  </si>
  <si>
    <t>m</t>
  </si>
  <si>
    <t>u</t>
  </si>
  <si>
    <t>Considerando los desperdicios adicionales en la puesta en marcha para el primer año surgen</t>
  </si>
  <si>
    <t>Desperdicios adicionales:</t>
  </si>
  <si>
    <t>En los 9,5 meses restantes</t>
  </si>
  <si>
    <t>las cuales equivalen a:</t>
  </si>
  <si>
    <t>Total MP para año 1</t>
  </si>
  <si>
    <t xml:space="preserve">Volumen de producción del año 1 </t>
  </si>
  <si>
    <t>y forman parte de los productos finales</t>
  </si>
  <si>
    <t>por ende el desperdicio total para el año 1 será el consumo de MP menos la MP que forma el producto final</t>
  </si>
  <si>
    <t>b)Consumo MP en la mercadería en proceso</t>
  </si>
  <si>
    <t xml:space="preserve">Debido a que el ciclo de elaboración es de </t>
  </si>
  <si>
    <t>La mercadería en curso es:</t>
  </si>
  <si>
    <t>De la cual los siguientes valores son desperdicios:</t>
  </si>
  <si>
    <t>y son parte del producto final</t>
  </si>
  <si>
    <t>c)Consumo total de MP en el primer año</t>
  </si>
  <si>
    <t>d)Consumo total de Mp para los siguientes años</t>
  </si>
  <si>
    <t xml:space="preserve">En el presente punto se analizará únicamente el stock promedio de Rollos de tela </t>
  </si>
  <si>
    <t xml:space="preserve">por tratarse del elemento más determinante en el producto, por el espacio ocupado </t>
  </si>
  <si>
    <t>por este a la hora del almacenamiento y por su mayor GTA respecto de los demás productos</t>
  </si>
  <si>
    <r>
      <rPr>
        <b/>
        <u/>
        <sz val="11"/>
        <rFont val="Calibri"/>
        <family val="2"/>
        <scheme val="minor"/>
      </rPr>
      <t>a)consumo mensual de MP</t>
    </r>
    <r>
      <rPr>
        <sz val="11"/>
        <rFont val="Calibri"/>
        <family val="2"/>
        <scheme val="minor"/>
      </rPr>
      <t>:</t>
    </r>
  </si>
  <si>
    <t>/11,5=</t>
  </si>
  <si>
    <t>Kg/mes</t>
  </si>
  <si>
    <t>b) Variación del stock de materia prima a lo largo del año y programa de compras en estado de régimen</t>
  </si>
  <si>
    <t>Observaciones:</t>
  </si>
  <si>
    <t>*</t>
  </si>
  <si>
    <t xml:space="preserve">El GTA del proveedor es de aproximadamente </t>
  </si>
  <si>
    <t>días hábiles</t>
  </si>
  <si>
    <t>Al fin del mes</t>
  </si>
  <si>
    <t>Stock</t>
  </si>
  <si>
    <t>Compras</t>
  </si>
  <si>
    <t>pudiendo existir demoras de hasta 11 días hábiles</t>
  </si>
  <si>
    <t>Enero</t>
  </si>
  <si>
    <t>Julio</t>
  </si>
  <si>
    <t xml:space="preserve">Estableciéndose un stock de seguridad de </t>
  </si>
  <si>
    <t xml:space="preserve"> días hábiles</t>
  </si>
  <si>
    <t>Febrero</t>
  </si>
  <si>
    <t>Agosto</t>
  </si>
  <si>
    <t>Se consideran los días hábiles por ser los de producción de la empresa.</t>
  </si>
  <si>
    <t>Marzo</t>
  </si>
  <si>
    <t>Septiembre</t>
  </si>
  <si>
    <t>Las vacaciones se establecen en el mes de enero</t>
  </si>
  <si>
    <t>Abril</t>
  </si>
  <si>
    <t>Octubre</t>
  </si>
  <si>
    <t xml:space="preserve">En el caso de este proyecto la capacidad de entrega de rollos </t>
  </si>
  <si>
    <t>Mayo</t>
  </si>
  <si>
    <t>Noviembre</t>
  </si>
  <si>
    <t>de tela por parte del proveedor es constante a lo largo del año</t>
  </si>
  <si>
    <t>Junio</t>
  </si>
  <si>
    <t>Diciembre</t>
  </si>
  <si>
    <t>c)Stock promedio:</t>
  </si>
  <si>
    <t>Sumatoria stock mensual:</t>
  </si>
  <si>
    <t>Stock promedio:</t>
  </si>
  <si>
    <t xml:space="preserve">kg que equivalen a </t>
  </si>
  <si>
    <t>meses de consumo</t>
  </si>
  <si>
    <t>11)Cuadro resumen del programa general de evolución</t>
  </si>
  <si>
    <t>U de medida</t>
  </si>
  <si>
    <t>periodo de instalación</t>
  </si>
  <si>
    <t>Año 1</t>
  </si>
  <si>
    <t>Año 2 a 5</t>
  </si>
  <si>
    <t>Observación</t>
  </si>
  <si>
    <t>Ventas</t>
  </si>
  <si>
    <t>U. Calza</t>
  </si>
  <si>
    <t xml:space="preserve">Al igual que en el ejercicio anterior se considerará únicamente los rollos </t>
  </si>
  <si>
    <t>Stock promedio PT</t>
  </si>
  <si>
    <t>de tela como MP más relevante</t>
  </si>
  <si>
    <t>Producción</t>
  </si>
  <si>
    <t>Desperdicio NR</t>
  </si>
  <si>
    <t>Kg tela</t>
  </si>
  <si>
    <t>En curso y Semielaborado</t>
  </si>
  <si>
    <t>Consumo MP</t>
  </si>
  <si>
    <t>Stock MP</t>
  </si>
  <si>
    <t>Compra MP</t>
  </si>
  <si>
    <t>En el período de instalación se adquiere la MP necesaria para la puesta en marcha del proyecto, que es de :</t>
  </si>
  <si>
    <t xml:space="preserve">Como los rollos de tela tienen unos </t>
  </si>
  <si>
    <t xml:space="preserve">kg  se adquirirán </t>
  </si>
  <si>
    <t>1032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</si>
</sst>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3" fillId="2" borderId="3" xfId="0" applyFont="1" applyFill="1" applyBorder="1"/>
    <xf numFmtId="0" fontId="0" fillId="2" borderId="0" xfId="0" applyFill="1" applyAlignment="1">
      <alignment wrapText="1"/>
    </xf>
    <xf numFmtId="1" fontId="0" fillId="2" borderId="0" xfId="0" applyNumberFormat="1" applyFill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3" fillId="2" borderId="3" xfId="0" applyNumberFormat="1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1" fontId="3" fillId="2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9" fontId="0" fillId="2" borderId="3" xfId="1" applyFont="1" applyFill="1" applyBorder="1"/>
    <xf numFmtId="1" fontId="0" fillId="2" borderId="3" xfId="0" applyNumberFormat="1" applyFill="1" applyBorder="1"/>
    <xf numFmtId="0" fontId="3" fillId="2" borderId="3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1" fontId="3" fillId="2" borderId="7" xfId="0" applyNumberFormat="1" applyFont="1" applyFill="1" applyBorder="1"/>
    <xf numFmtId="0" fontId="0" fillId="2" borderId="8" xfId="0" applyFill="1" applyBorder="1"/>
    <xf numFmtId="2" fontId="3" fillId="2" borderId="0" xfId="0" applyNumberFormat="1" applyFont="1" applyFill="1"/>
    <xf numFmtId="1" fontId="3" fillId="2" borderId="0" xfId="0" applyNumberFormat="1" applyFont="1" applyFill="1"/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left"/>
    </xf>
    <xf numFmtId="0" fontId="3" fillId="2" borderId="7" xfId="0" applyFont="1" applyFill="1" applyBorder="1"/>
    <xf numFmtId="0" fontId="4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/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6" xfId="0" applyFill="1" applyBorder="1" applyAlignment="1">
      <alignment horizontal="right"/>
    </xf>
    <xf numFmtId="2" fontId="0" fillId="2" borderId="7" xfId="0" applyNumberFormat="1" applyFill="1" applyBorder="1"/>
    <xf numFmtId="3" fontId="0" fillId="2" borderId="3" xfId="0" applyNumberFormat="1" applyFill="1" applyBorder="1"/>
    <xf numFmtId="0" fontId="0" fillId="2" borderId="11" xfId="0" applyFill="1" applyBorder="1"/>
    <xf numFmtId="1" fontId="0" fillId="2" borderId="7" xfId="0" applyNumberFormat="1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right"/>
    </xf>
    <xf numFmtId="1" fontId="0" fillId="2" borderId="12" xfId="0" applyNumberFormat="1" applyFill="1" applyBorder="1"/>
    <xf numFmtId="0" fontId="0" fillId="2" borderId="5" xfId="0" applyFill="1" applyBorder="1"/>
    <xf numFmtId="0" fontId="0" fillId="2" borderId="0" xfId="0" applyNumberFormat="1" applyFill="1" applyBorder="1"/>
    <xf numFmtId="164" fontId="0" fillId="2" borderId="7" xfId="0" applyNumberFormat="1" applyFill="1" applyBorder="1"/>
    <xf numFmtId="2" fontId="0" fillId="2" borderId="0" xfId="0" applyNumberFormat="1" applyFill="1" applyBorder="1"/>
    <xf numFmtId="0" fontId="5" fillId="2" borderId="0" xfId="0" applyFont="1" applyFill="1"/>
    <xf numFmtId="2" fontId="5" fillId="2" borderId="0" xfId="0" applyNumberFormat="1" applyFont="1" applyFill="1"/>
    <xf numFmtId="2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/>
    <xf numFmtId="2" fontId="0" fillId="2" borderId="13" xfId="0" applyNumberFormat="1" applyFill="1" applyBorder="1"/>
    <xf numFmtId="2" fontId="5" fillId="2" borderId="13" xfId="0" applyNumberFormat="1" applyFont="1" applyFill="1" applyBorder="1"/>
    <xf numFmtId="0" fontId="5" fillId="2" borderId="13" xfId="0" applyFont="1" applyFill="1" applyBorder="1"/>
    <xf numFmtId="2" fontId="0" fillId="2" borderId="13" xfId="0" applyNumberForma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/>
    <xf numFmtId="0" fontId="0" fillId="2" borderId="13" xfId="0" applyFill="1" applyBorder="1" applyAlignment="1">
      <alignment horizontal="center" vertical="center"/>
    </xf>
    <xf numFmtId="0" fontId="7" fillId="2" borderId="0" xfId="0" applyFont="1" applyFill="1"/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2" fontId="0" fillId="2" borderId="13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'Ej 10'!$B$23</c:f>
              <c:strCache>
                <c:ptCount val="1"/>
                <c:pt idx="0">
                  <c:v>Stock</c:v>
                </c:pt>
              </c:strCache>
            </c:strRef>
          </c:tx>
          <c:xVal>
            <c:strRef>
              <c:f>'Ej 10'!$A$24:$A$35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'Ej 10'!$B$24:$B$35</c:f>
              <c:numCache>
                <c:formatCode>0.00</c:formatCode>
                <c:ptCount val="12"/>
                <c:pt idx="0">
                  <c:v>1829.7201113043475</c:v>
                </c:pt>
                <c:pt idx="1">
                  <c:v>1829.7201113043475</c:v>
                </c:pt>
                <c:pt idx="2">
                  <c:v>1829.7201113043475</c:v>
                </c:pt>
                <c:pt idx="3">
                  <c:v>1829.7201113043475</c:v>
                </c:pt>
                <c:pt idx="4">
                  <c:v>1829.7201113043475</c:v>
                </c:pt>
                <c:pt idx="5">
                  <c:v>1829.7201113043475</c:v>
                </c:pt>
                <c:pt idx="6">
                  <c:v>1829.7201113043477</c:v>
                </c:pt>
                <c:pt idx="7">
                  <c:v>1829.7201113043477</c:v>
                </c:pt>
                <c:pt idx="8">
                  <c:v>1829.7201113043477</c:v>
                </c:pt>
                <c:pt idx="9">
                  <c:v>1829.7201113043477</c:v>
                </c:pt>
                <c:pt idx="10">
                  <c:v>1829.72</c:v>
                </c:pt>
                <c:pt idx="11">
                  <c:v>1219.8100556521738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C9-4FF8-906F-BC46CF146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892400"/>
        <c:axId val="250892960"/>
      </c:scatterChart>
      <c:valAx>
        <c:axId val="25089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50892960"/>
        <c:crosses val="autoZero"/>
        <c:crossBetween val="midCat"/>
      </c:valAx>
      <c:valAx>
        <c:axId val="250892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50892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21</xdr:row>
      <xdr:rowOff>66675</xdr:rowOff>
    </xdr:from>
    <xdr:to>
      <xdr:col>9</xdr:col>
      <xdr:colOff>381000</xdr:colOff>
      <xdr:row>34</xdr:row>
      <xdr:rowOff>95250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jercicios%201%20-%2011%20grupo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 1"/>
      <sheetName val="Ej 2"/>
      <sheetName val="Ej 3"/>
      <sheetName val="Ej 4"/>
      <sheetName val="Ej 5"/>
      <sheetName val="Ej 6"/>
      <sheetName val="Ej 7"/>
      <sheetName val="Ej 8"/>
      <sheetName val="Ej9"/>
      <sheetName val="Ej 10"/>
      <sheetName val="Ej 11"/>
    </sheetNames>
    <sheetDataSet>
      <sheetData sheetId="0">
        <row r="23">
          <cell r="B23">
            <v>83864</v>
          </cell>
        </row>
        <row r="24">
          <cell r="B24">
            <v>7292.521739130435</v>
          </cell>
          <cell r="D24">
            <v>12487.3496</v>
          </cell>
          <cell r="F24">
            <v>53672.959999999999</v>
          </cell>
          <cell r="H24">
            <v>83864</v>
          </cell>
          <cell r="J24">
            <v>83864</v>
          </cell>
          <cell r="L24">
            <v>83864</v>
          </cell>
        </row>
        <row r="48">
          <cell r="C48">
            <v>14027.931279999999</v>
          </cell>
        </row>
        <row r="49">
          <cell r="C49">
            <v>53673.0459606</v>
          </cell>
        </row>
        <row r="50">
          <cell r="C50">
            <v>84702.64</v>
          </cell>
        </row>
        <row r="51">
          <cell r="C51">
            <v>85541.28</v>
          </cell>
        </row>
        <row r="52">
          <cell r="C52">
            <v>84702.64</v>
          </cell>
        </row>
        <row r="56">
          <cell r="C56">
            <v>0.12337139019476159</v>
          </cell>
        </row>
        <row r="57">
          <cell r="C57">
            <v>1.6015625000000002E-6</v>
          </cell>
        </row>
        <row r="58">
          <cell r="C58">
            <v>0.01</v>
          </cell>
        </row>
        <row r="59">
          <cell r="C59">
            <v>0.02</v>
          </cell>
        </row>
        <row r="60">
          <cell r="C60">
            <v>0.01</v>
          </cell>
        </row>
        <row r="65">
          <cell r="C65">
            <v>0.12337139019476159</v>
          </cell>
        </row>
        <row r="66">
          <cell r="C66">
            <v>1.6015625000000002E-6</v>
          </cell>
        </row>
        <row r="67">
          <cell r="C67">
            <v>0.01</v>
          </cell>
        </row>
        <row r="68">
          <cell r="C68">
            <v>0.02</v>
          </cell>
        </row>
        <row r="69">
          <cell r="C69">
            <v>0.01</v>
          </cell>
        </row>
      </sheetData>
      <sheetData sheetId="1">
        <row r="13">
          <cell r="C13">
            <v>235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B23" t="str">
            <v>Stock</v>
          </cell>
        </row>
        <row r="24">
          <cell r="A24" t="str">
            <v>Enero</v>
          </cell>
          <cell r="B24">
            <v>1829.7201113043475</v>
          </cell>
        </row>
        <row r="25">
          <cell r="A25" t="str">
            <v>Febrero</v>
          </cell>
          <cell r="B25">
            <v>1829.7201113043475</v>
          </cell>
        </row>
        <row r="26">
          <cell r="A26" t="str">
            <v>Marzo</v>
          </cell>
          <cell r="B26">
            <v>1829.7201113043475</v>
          </cell>
        </row>
        <row r="27">
          <cell r="A27" t="str">
            <v>Abril</v>
          </cell>
          <cell r="B27">
            <v>1829.7201113043475</v>
          </cell>
        </row>
        <row r="28">
          <cell r="A28" t="str">
            <v>Mayo</v>
          </cell>
          <cell r="B28">
            <v>1829.7201113043475</v>
          </cell>
        </row>
        <row r="29">
          <cell r="A29" t="str">
            <v>Junio</v>
          </cell>
          <cell r="B29">
            <v>1829.7201113043475</v>
          </cell>
        </row>
        <row r="30">
          <cell r="A30" t="str">
            <v>Julio</v>
          </cell>
          <cell r="B30">
            <v>1829.7201113043477</v>
          </cell>
        </row>
        <row r="31">
          <cell r="A31" t="str">
            <v>Agosto</v>
          </cell>
          <cell r="B31">
            <v>1829.7201113043477</v>
          </cell>
        </row>
        <row r="32">
          <cell r="A32" t="str">
            <v>Septiembre</v>
          </cell>
          <cell r="B32">
            <v>1829.7201113043477</v>
          </cell>
        </row>
        <row r="33">
          <cell r="A33" t="str">
            <v>Octubre</v>
          </cell>
          <cell r="B33">
            <v>1829.7201113043477</v>
          </cell>
        </row>
        <row r="34">
          <cell r="A34" t="str">
            <v>Noviembre</v>
          </cell>
          <cell r="B34">
            <v>1829.72</v>
          </cell>
        </row>
        <row r="35">
          <cell r="A35" t="str">
            <v>Diciembre</v>
          </cell>
          <cell r="B35">
            <v>1219.8100556521738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3" sqref="B3"/>
    </sheetView>
  </sheetViews>
  <sheetFormatPr baseColWidth="10" defaultColWidth="11.42578125" defaultRowHeight="15" x14ac:dyDescent="0.25"/>
  <cols>
    <col min="1" max="1" width="2.85546875" style="1" customWidth="1"/>
    <col min="2" max="5" width="11.42578125" style="1"/>
    <col min="6" max="6" width="12.7109375" style="1" customWidth="1"/>
    <col min="7" max="16384" width="11.42578125" style="1"/>
  </cols>
  <sheetData>
    <row r="1" spans="1:8" x14ac:dyDescent="0.25">
      <c r="B1" s="2" t="s">
        <v>0</v>
      </c>
    </row>
    <row r="3" spans="1:8" x14ac:dyDescent="0.25">
      <c r="B3" s="1" t="s">
        <v>1</v>
      </c>
      <c r="E3" s="1">
        <v>2</v>
      </c>
      <c r="F3" s="1" t="s">
        <v>2</v>
      </c>
    </row>
    <row r="4" spans="1:8" x14ac:dyDescent="0.25">
      <c r="A4" s="1" t="s">
        <v>3</v>
      </c>
    </row>
    <row r="5" spans="1:8" x14ac:dyDescent="0.25">
      <c r="A5" s="1" t="s">
        <v>4</v>
      </c>
    </row>
    <row r="7" spans="1:8" x14ac:dyDescent="0.25">
      <c r="A7" s="3" t="s">
        <v>5</v>
      </c>
    </row>
    <row r="8" spans="1:8" x14ac:dyDescent="0.25">
      <c r="B8" s="4" t="s">
        <v>6</v>
      </c>
      <c r="C8" s="5"/>
      <c r="D8" s="6" t="s">
        <v>7</v>
      </c>
      <c r="E8" s="7">
        <f>+'[1]Ej 1'!$B$23</f>
        <v>83864</v>
      </c>
      <c r="G8" s="8"/>
      <c r="H8" s="9"/>
    </row>
    <row r="9" spans="1:8" x14ac:dyDescent="0.25">
      <c r="B9" s="10"/>
      <c r="C9" s="11"/>
      <c r="D9" s="6" t="s">
        <v>8</v>
      </c>
      <c r="E9" s="12">
        <f>+'[1]Ej 1'!$B$24</f>
        <v>7292.521739130435</v>
      </c>
      <c r="G9" s="8"/>
      <c r="H9" s="9"/>
    </row>
    <row r="10" spans="1:8" x14ac:dyDescent="0.25">
      <c r="B10" s="13"/>
      <c r="C10" s="13"/>
      <c r="D10" s="14"/>
      <c r="E10" s="15"/>
      <c r="G10" s="8"/>
      <c r="H10" s="9"/>
    </row>
    <row r="11" spans="1:8" x14ac:dyDescent="0.25">
      <c r="A11" s="16" t="s">
        <v>9</v>
      </c>
      <c r="C11" s="13"/>
      <c r="D11" s="14"/>
      <c r="E11" s="15"/>
      <c r="G11" s="8"/>
      <c r="H11" s="9"/>
    </row>
    <row r="12" spans="1:8" x14ac:dyDescent="0.25">
      <c r="B12" s="1" t="s">
        <v>10</v>
      </c>
    </row>
    <row r="13" spans="1:8" ht="45" x14ac:dyDescent="0.25">
      <c r="B13" s="17" t="s">
        <v>11</v>
      </c>
      <c r="C13" s="18" t="s">
        <v>12</v>
      </c>
      <c r="D13" s="18" t="s">
        <v>13</v>
      </c>
      <c r="E13" s="18" t="s">
        <v>14</v>
      </c>
      <c r="F13" s="18" t="s">
        <v>15</v>
      </c>
      <c r="G13" s="18" t="s">
        <v>16</v>
      </c>
    </row>
    <row r="14" spans="1:8" x14ac:dyDescent="0.25">
      <c r="B14" s="19">
        <v>1</v>
      </c>
      <c r="C14" s="20">
        <v>0</v>
      </c>
      <c r="D14" s="20">
        <v>0.3</v>
      </c>
      <c r="E14" s="20">
        <f>(D14+C14)/2</f>
        <v>0.15</v>
      </c>
      <c r="F14" s="21">
        <f>+$E$9</f>
        <v>7292.521739130435</v>
      </c>
      <c r="G14" s="21">
        <f>+F14*E14</f>
        <v>1093.8782608695651</v>
      </c>
    </row>
    <row r="15" spans="1:8" x14ac:dyDescent="0.25">
      <c r="B15" s="19">
        <v>2</v>
      </c>
      <c r="C15" s="20">
        <v>0.3</v>
      </c>
      <c r="D15" s="20">
        <v>1</v>
      </c>
      <c r="E15" s="20">
        <f>(D15+C15)/2</f>
        <v>0.65</v>
      </c>
      <c r="F15" s="21">
        <f>+$E$9</f>
        <v>7292.521739130435</v>
      </c>
      <c r="G15" s="21">
        <f>+F15*E15</f>
        <v>4740.1391304347826</v>
      </c>
    </row>
    <row r="16" spans="1:8" x14ac:dyDescent="0.25">
      <c r="F16" s="22" t="s">
        <v>17</v>
      </c>
      <c r="G16" s="12">
        <f>G14+G15</f>
        <v>5834.0173913043473</v>
      </c>
    </row>
    <row r="17" spans="1:7" ht="15.75" thickBot="1" x14ac:dyDescent="0.3"/>
    <row r="18" spans="1:7" ht="16.5" thickTop="1" thickBot="1" x14ac:dyDescent="0.3">
      <c r="A18" s="3" t="s">
        <v>18</v>
      </c>
      <c r="B18" s="23" t="s">
        <v>19</v>
      </c>
      <c r="C18" s="24"/>
      <c r="D18" s="24"/>
      <c r="E18" s="24"/>
      <c r="F18" s="25">
        <f>+$E$9*9.5</f>
        <v>69278.956521739135</v>
      </c>
      <c r="G18" s="26" t="s">
        <v>20</v>
      </c>
    </row>
    <row r="19" spans="1:7" ht="16.5" thickTop="1" thickBot="1" x14ac:dyDescent="0.3">
      <c r="A19" s="3" t="s">
        <v>21</v>
      </c>
      <c r="B19" s="23" t="s">
        <v>22</v>
      </c>
      <c r="C19" s="24"/>
      <c r="D19" s="24"/>
      <c r="E19" s="24"/>
      <c r="F19" s="25">
        <f>F18+G16</f>
        <v>75112.973913043475</v>
      </c>
      <c r="G19" s="26" t="s">
        <v>20</v>
      </c>
    </row>
    <row r="20" spans="1:7" ht="16.5" thickTop="1" thickBot="1" x14ac:dyDescent="0.3">
      <c r="A20" s="3" t="s">
        <v>23</v>
      </c>
      <c r="B20" s="23" t="s">
        <v>24</v>
      </c>
      <c r="C20" s="24"/>
      <c r="D20" s="24"/>
      <c r="E20" s="24"/>
      <c r="F20" s="25">
        <f>+$E$8</f>
        <v>83864</v>
      </c>
      <c r="G20" s="26" t="s">
        <v>20</v>
      </c>
    </row>
    <row r="21" spans="1:7" ht="15.75" thickTop="1" x14ac:dyDescent="0.25"/>
  </sheetData>
  <mergeCells count="1">
    <mergeCell ref="B8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11.42578125" style="1"/>
    <col min="2" max="2" width="11.42578125" style="1" customWidth="1"/>
    <col min="3" max="3" width="4.85546875" style="1" customWidth="1"/>
    <col min="4" max="4" width="4.5703125" style="1" customWidth="1"/>
    <col min="5" max="5" width="5.140625" style="1" customWidth="1"/>
    <col min="6" max="6" width="4.140625" style="1" customWidth="1"/>
    <col min="7" max="16384" width="11.42578125" style="1"/>
  </cols>
  <sheetData>
    <row r="1" spans="1:6" x14ac:dyDescent="0.25">
      <c r="A1" s="2" t="s">
        <v>25</v>
      </c>
    </row>
    <row r="3" spans="1:6" x14ac:dyDescent="0.25">
      <c r="A3" s="1" t="s">
        <v>26</v>
      </c>
      <c r="D3" s="3">
        <f>+'[1]Ej 2'!$C$13</f>
        <v>235</v>
      </c>
      <c r="E3" s="1" t="s">
        <v>27</v>
      </c>
    </row>
    <row r="4" spans="1:6" x14ac:dyDescent="0.25">
      <c r="A4" s="1" t="s">
        <v>28</v>
      </c>
      <c r="D4" s="27">
        <v>0.75</v>
      </c>
      <c r="E4" s="1" t="s">
        <v>29</v>
      </c>
    </row>
    <row r="6" spans="1:6" x14ac:dyDescent="0.25">
      <c r="A6" s="3" t="s">
        <v>5</v>
      </c>
    </row>
    <row r="7" spans="1:6" x14ac:dyDescent="0.25">
      <c r="A7" s="1" t="s">
        <v>30</v>
      </c>
      <c r="D7" s="28">
        <f>+'[1]Ej 1'!$B$23/'Ej 7'!$D$3</f>
        <v>356.86808510638298</v>
      </c>
      <c r="E7" s="1" t="s">
        <v>20</v>
      </c>
    </row>
    <row r="9" spans="1:6" x14ac:dyDescent="0.25">
      <c r="A9" s="3" t="s">
        <v>9</v>
      </c>
    </row>
    <row r="10" spans="1:6" ht="15.75" thickBot="1" x14ac:dyDescent="0.3">
      <c r="A10" s="1" t="s">
        <v>31</v>
      </c>
      <c r="C10" s="3">
        <f>+$D$4*$D$7</f>
        <v>267.65106382978723</v>
      </c>
      <c r="D10" s="29" t="s">
        <v>32</v>
      </c>
      <c r="E10" s="30">
        <f>+($D$4+1)*$D$7</f>
        <v>624.51914893617027</v>
      </c>
      <c r="F10" s="1" t="s">
        <v>20</v>
      </c>
    </row>
    <row r="11" spans="1:6" ht="16.5" thickTop="1" thickBot="1" x14ac:dyDescent="0.3">
      <c r="A11" s="23" t="s">
        <v>33</v>
      </c>
      <c r="B11" s="24"/>
      <c r="C11" s="24"/>
      <c r="D11" s="31">
        <f>+($E$10+$C$10)/2</f>
        <v>446.08510638297878</v>
      </c>
      <c r="E11" s="24" t="s">
        <v>20</v>
      </c>
      <c r="F11" s="26"/>
    </row>
    <row r="12" spans="1:6" ht="15.75" thickTop="1" x14ac:dyDescent="0.25"/>
    <row r="13" spans="1:6" x14ac:dyDescent="0.25">
      <c r="A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" sqref="B3"/>
    </sheetView>
  </sheetViews>
  <sheetFormatPr baseColWidth="10" defaultColWidth="11.42578125" defaultRowHeight="15" x14ac:dyDescent="0.25"/>
  <cols>
    <col min="1" max="16384" width="11.42578125" style="1"/>
  </cols>
  <sheetData>
    <row r="1" spans="1:4" x14ac:dyDescent="0.25">
      <c r="A1" s="2" t="s">
        <v>34</v>
      </c>
    </row>
    <row r="3" spans="1:4" x14ac:dyDescent="0.25">
      <c r="A3" s="3" t="s">
        <v>5</v>
      </c>
    </row>
    <row r="4" spans="1:4" x14ac:dyDescent="0.25">
      <c r="A4" s="1" t="s">
        <v>35</v>
      </c>
      <c r="C4" s="28">
        <f>+'Ej 6'!$F$19-'Ej 7'!$D$11</f>
        <v>74666.8888066605</v>
      </c>
      <c r="D4" s="1" t="s">
        <v>20</v>
      </c>
    </row>
    <row r="6" spans="1:4" x14ac:dyDescent="0.25">
      <c r="A6" s="3" t="s">
        <v>9</v>
      </c>
    </row>
    <row r="7" spans="1:4" x14ac:dyDescent="0.25">
      <c r="A7" s="1" t="s">
        <v>36</v>
      </c>
      <c r="C7" s="3">
        <f>+'[1]Ej 1'!$B$23</f>
        <v>83864</v>
      </c>
      <c r="D7" s="1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99"/>
  <sheetViews>
    <sheetView topLeftCell="C31" workbookViewId="0">
      <selection activeCell="B3" sqref="B3"/>
    </sheetView>
  </sheetViews>
  <sheetFormatPr baseColWidth="10" defaultColWidth="11.42578125" defaultRowHeight="15" x14ac:dyDescent="0.25"/>
  <cols>
    <col min="2" max="2" width="12.140625" customWidth="1"/>
    <col min="3" max="3" width="21.42578125" customWidth="1"/>
    <col min="8" max="8" width="12.5703125" bestFit="1" customWidth="1"/>
  </cols>
  <sheetData>
    <row r="1" spans="1:103" x14ac:dyDescent="0.25">
      <c r="A1" s="32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</row>
    <row r="2" spans="1:103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</row>
    <row r="3" spans="1:103" x14ac:dyDescent="0.25">
      <c r="A3" s="14" t="s">
        <v>38</v>
      </c>
      <c r="B3" s="14"/>
      <c r="C3" s="14"/>
      <c r="D3" s="14"/>
      <c r="E3" s="14"/>
      <c r="G3" s="33">
        <f>35</f>
        <v>35</v>
      </c>
      <c r="H3" s="14" t="s">
        <v>39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</row>
    <row r="4" spans="1:103" x14ac:dyDescent="0.25">
      <c r="A4" s="14" t="s">
        <v>40</v>
      </c>
      <c r="B4" s="14"/>
      <c r="C4" s="14"/>
      <c r="D4" s="13">
        <v>6</v>
      </c>
      <c r="E4" s="14" t="s">
        <v>41</v>
      </c>
      <c r="F4" s="14"/>
      <c r="G4" s="14" t="s">
        <v>42</v>
      </c>
      <c r="H4" s="14"/>
      <c r="I4" s="14"/>
      <c r="J4" s="14"/>
      <c r="K4" s="34">
        <f>'[1]Ej 2'!C13</f>
        <v>235</v>
      </c>
      <c r="L4" s="35" t="s">
        <v>43</v>
      </c>
      <c r="M4" s="36">
        <f>D4</f>
        <v>6</v>
      </c>
      <c r="N4" s="35" t="s">
        <v>44</v>
      </c>
      <c r="O4" s="37">
        <f>'[1]Ej 2'!C13/'Ej9'!D4</f>
        <v>39.166666666666664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</row>
    <row r="5" spans="1:103" x14ac:dyDescent="0.25">
      <c r="A5" s="14" t="s">
        <v>45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</row>
    <row r="6" spans="1:103" ht="15.75" thickBot="1" x14ac:dyDescent="0.3">
      <c r="A6" s="38"/>
      <c r="B6" s="39"/>
      <c r="C6" s="39"/>
      <c r="D6" s="39"/>
      <c r="E6" s="39"/>
      <c r="F6" s="39"/>
      <c r="G6" s="4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</row>
    <row r="7" spans="1:103" ht="16.5" thickTop="1" thickBot="1" x14ac:dyDescent="0.3">
      <c r="A7" s="41" t="s">
        <v>46</v>
      </c>
      <c r="B7" s="14"/>
      <c r="C7" s="42" t="s">
        <v>47</v>
      </c>
      <c r="D7" s="43">
        <f>'[1]Ej 1'!C48</f>
        <v>14027.931279999999</v>
      </c>
      <c r="E7" s="26" t="s">
        <v>48</v>
      </c>
      <c r="F7" s="14"/>
      <c r="G7" s="44">
        <v>83864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</row>
    <row r="8" spans="1:103" ht="16.5" thickTop="1" thickBot="1" x14ac:dyDescent="0.3">
      <c r="A8" s="41"/>
      <c r="B8" s="14"/>
      <c r="C8" s="42" t="s">
        <v>49</v>
      </c>
      <c r="D8" s="43">
        <f>'[1]Ej 1'!C49</f>
        <v>53673.0459606</v>
      </c>
      <c r="E8" s="26" t="s">
        <v>50</v>
      </c>
      <c r="F8" s="14"/>
      <c r="G8" s="4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ht="16.5" thickTop="1" thickBot="1" x14ac:dyDescent="0.3">
      <c r="A9" s="41"/>
      <c r="B9" s="14"/>
      <c r="C9" s="42" t="s">
        <v>51</v>
      </c>
      <c r="D9" s="46">
        <f>'[1]Ej 1'!C50</f>
        <v>84702.64</v>
      </c>
      <c r="E9" s="26" t="s">
        <v>52</v>
      </c>
      <c r="F9" s="14"/>
      <c r="G9" s="4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</row>
    <row r="10" spans="1:103" ht="16.5" thickTop="1" thickBot="1" x14ac:dyDescent="0.3">
      <c r="A10" s="41"/>
      <c r="B10" s="14"/>
      <c r="C10" s="42" t="s">
        <v>53</v>
      </c>
      <c r="D10" s="46">
        <f>'[1]Ej 1'!C51</f>
        <v>85541.28</v>
      </c>
      <c r="E10" s="26" t="s">
        <v>52</v>
      </c>
      <c r="F10" s="14"/>
      <c r="G10" s="4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6.5" thickTop="1" thickBot="1" x14ac:dyDescent="0.3">
      <c r="A11" s="41"/>
      <c r="B11" s="14"/>
      <c r="C11" s="42" t="s">
        <v>54</v>
      </c>
      <c r="D11" s="46">
        <f>'[1]Ej 1'!C52</f>
        <v>84702.64</v>
      </c>
      <c r="E11" s="26" t="s">
        <v>52</v>
      </c>
      <c r="F11" s="14"/>
      <c r="G11" s="4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5.75" thickTop="1" x14ac:dyDescent="0.25">
      <c r="A12" s="47"/>
      <c r="B12" s="48"/>
      <c r="C12" s="49"/>
      <c r="D12" s="50"/>
      <c r="E12" s="48"/>
      <c r="F12" s="48"/>
      <c r="G12" s="5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5.75" thickBot="1" x14ac:dyDescent="0.3">
      <c r="A13" s="32" t="s">
        <v>55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6.5" thickTop="1" thickBot="1" x14ac:dyDescent="0.3">
      <c r="A14" s="14" t="s">
        <v>56</v>
      </c>
      <c r="B14" s="14"/>
      <c r="C14" s="14"/>
      <c r="D14" s="34">
        <f>'Ej 6'!G16</f>
        <v>5834.0173913043473</v>
      </c>
      <c r="E14" s="36" t="s">
        <v>20</v>
      </c>
      <c r="F14" s="52" t="s">
        <v>57</v>
      </c>
      <c r="G14" s="13"/>
      <c r="H14" s="34"/>
      <c r="I14" s="42" t="s">
        <v>47</v>
      </c>
      <c r="J14" s="43">
        <f>$D$14*'[1]Ej 1'!D24/$G$7</f>
        <v>868.68518956521723</v>
      </c>
      <c r="K14" s="26" t="s">
        <v>58</v>
      </c>
      <c r="L14" s="14"/>
      <c r="M14" s="14" t="s">
        <v>59</v>
      </c>
      <c r="N14" s="14"/>
      <c r="O14" s="14"/>
      <c r="P14" s="42" t="s">
        <v>47</v>
      </c>
      <c r="Q14" s="43">
        <f>J14*'[1]Ej 1'!C65</f>
        <v>107.17089947826085</v>
      </c>
      <c r="R14" s="26" t="s">
        <v>58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6.5" thickTop="1" thickBot="1" x14ac:dyDescent="0.3">
      <c r="A15" s="1"/>
      <c r="B15" s="1"/>
      <c r="C15" s="1"/>
      <c r="D15" s="1"/>
      <c r="E15" s="14"/>
      <c r="F15" s="14"/>
      <c r="G15" s="14"/>
      <c r="H15" s="14"/>
      <c r="I15" s="42" t="s">
        <v>49</v>
      </c>
      <c r="J15" s="43">
        <f>$D$14*'[1]Ej 1'!F24/$G$7</f>
        <v>3733.7711304347822</v>
      </c>
      <c r="K15" s="26" t="s">
        <v>60</v>
      </c>
      <c r="L15" s="14"/>
      <c r="M15" s="14"/>
      <c r="N15" s="14"/>
      <c r="O15" s="14"/>
      <c r="P15" s="42" t="s">
        <v>49</v>
      </c>
      <c r="Q15" s="43">
        <f>J15*'[1]Ej 1'!C66</f>
        <v>5.9798678260869565E-3</v>
      </c>
      <c r="R15" s="26" t="s">
        <v>60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6.5" thickTop="1" thickBot="1" x14ac:dyDescent="0.3">
      <c r="A16" s="14"/>
      <c r="B16" s="14"/>
      <c r="C16" s="14"/>
      <c r="D16" s="14"/>
      <c r="E16" s="14"/>
      <c r="F16" s="14"/>
      <c r="G16" s="14"/>
      <c r="H16" s="14"/>
      <c r="I16" s="42" t="s">
        <v>51</v>
      </c>
      <c r="J16" s="46">
        <f>$D$14*'[1]Ej 1'!H24/$G$7</f>
        <v>5834.0173913043473</v>
      </c>
      <c r="K16" s="26" t="s">
        <v>61</v>
      </c>
      <c r="L16" s="14"/>
      <c r="M16" s="14"/>
      <c r="N16" s="14"/>
      <c r="O16" s="14"/>
      <c r="P16" s="42" t="s">
        <v>51</v>
      </c>
      <c r="Q16" s="46">
        <f>J16*'[1]Ej 1'!C67</f>
        <v>58.340173913043472</v>
      </c>
      <c r="R16" s="26" t="s">
        <v>61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6.5" thickTop="1" thickBot="1" x14ac:dyDescent="0.3">
      <c r="A17" s="1"/>
      <c r="B17" s="1"/>
      <c r="C17" s="1"/>
      <c r="D17" s="1"/>
      <c r="E17" s="1"/>
      <c r="F17" s="1"/>
      <c r="G17" s="1"/>
      <c r="H17" s="14"/>
      <c r="I17" s="42" t="s">
        <v>53</v>
      </c>
      <c r="J17" s="46">
        <f>$D$14*'[1]Ej 1'!J24/$G$7</f>
        <v>5834.0173913043473</v>
      </c>
      <c r="K17" s="26" t="s">
        <v>61</v>
      </c>
      <c r="L17" s="14"/>
      <c r="M17" s="14"/>
      <c r="N17" s="14"/>
      <c r="O17" s="14"/>
      <c r="P17" s="42" t="s">
        <v>53</v>
      </c>
      <c r="Q17" s="46">
        <f>J17*'[1]Ej 1'!C68</f>
        <v>116.68034782608694</v>
      </c>
      <c r="R17" s="26" t="s">
        <v>61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16.5" thickTop="1" thickBot="1" x14ac:dyDescent="0.3">
      <c r="A18" s="1"/>
      <c r="B18" s="1"/>
      <c r="C18" s="1"/>
      <c r="D18" s="1"/>
      <c r="E18" s="1"/>
      <c r="F18" s="1"/>
      <c r="G18" s="1"/>
      <c r="H18" s="14"/>
      <c r="I18" s="42" t="s">
        <v>54</v>
      </c>
      <c r="J18" s="46">
        <f>$D$14*'[1]Ej 1'!L24/$G$7</f>
        <v>5834.0173913043473</v>
      </c>
      <c r="K18" s="26" t="s">
        <v>61</v>
      </c>
      <c r="L18" s="14"/>
      <c r="M18" s="14"/>
      <c r="N18" s="14"/>
      <c r="O18" s="14"/>
      <c r="P18" s="42" t="s">
        <v>54</v>
      </c>
      <c r="Q18" s="46">
        <f>J18*'[1]Ej 1'!C69</f>
        <v>58.340173913043472</v>
      </c>
      <c r="R18" s="26" t="s">
        <v>61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</row>
    <row r="19" spans="1:103" ht="15.75" thickTop="1" x14ac:dyDescent="0.25">
      <c r="A19" s="1"/>
      <c r="B19" s="1"/>
      <c r="C19" s="1"/>
      <c r="D19" s="1"/>
      <c r="E19" s="1"/>
      <c r="F19" s="1"/>
      <c r="G19" s="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</row>
    <row r="20" spans="1:103" ht="15.75" thickBot="1" x14ac:dyDescent="0.3">
      <c r="A20" s="1"/>
      <c r="B20" s="1"/>
      <c r="C20" s="1"/>
      <c r="D20" s="1"/>
      <c r="E20" s="1"/>
      <c r="F20" s="1"/>
      <c r="G20" s="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ht="16.5" thickTop="1" thickBot="1" x14ac:dyDescent="0.3">
      <c r="A21" s="14" t="s">
        <v>62</v>
      </c>
      <c r="B21" s="14"/>
      <c r="C21" s="14"/>
      <c r="D21" s="14"/>
      <c r="E21" s="14"/>
      <c r="F21" s="14"/>
      <c r="G21" s="14"/>
      <c r="H21" s="14"/>
      <c r="I21" s="42" t="s">
        <v>47</v>
      </c>
      <c r="J21" s="43">
        <f>J14+Q14+Q21</f>
        <v>1013.3659038608694</v>
      </c>
      <c r="K21" s="26" t="s">
        <v>58</v>
      </c>
      <c r="L21" s="14"/>
      <c r="M21" s="14" t="s">
        <v>63</v>
      </c>
      <c r="N21" s="14"/>
      <c r="O21" s="14"/>
      <c r="P21" s="42" t="s">
        <v>47</v>
      </c>
      <c r="Q21" s="43">
        <f>Q14*1.35-Q14</f>
        <v>37.509814817391316</v>
      </c>
      <c r="R21" s="26" t="s">
        <v>58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ht="16.5" thickTop="1" thickBot="1" x14ac:dyDescent="0.3">
      <c r="A22" s="14"/>
      <c r="B22" s="1"/>
      <c r="C22" s="14"/>
      <c r="D22" s="14"/>
      <c r="E22" s="1"/>
      <c r="F22" s="14"/>
      <c r="G22" s="14"/>
      <c r="H22" s="14"/>
      <c r="I22" s="42" t="s">
        <v>49</v>
      </c>
      <c r="J22" s="43">
        <f t="shared" ref="J22:J25" si="0">J15+Q15+Q22</f>
        <v>3733.7792032563475</v>
      </c>
      <c r="K22" s="26" t="s">
        <v>60</v>
      </c>
      <c r="L22" s="14"/>
      <c r="M22" s="14"/>
      <c r="N22" s="14"/>
      <c r="O22" s="14"/>
      <c r="P22" s="42" t="s">
        <v>49</v>
      </c>
      <c r="Q22" s="53">
        <f t="shared" ref="Q22:Q25" si="1">Q15*1.35-Q15</f>
        <v>2.0929537391304346E-3</v>
      </c>
      <c r="R22" s="26" t="s">
        <v>60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 ht="16.5" thickTop="1" thickBot="1" x14ac:dyDescent="0.3">
      <c r="A23" s="14"/>
      <c r="B23" s="1"/>
      <c r="C23" s="1"/>
      <c r="D23" s="1"/>
      <c r="E23" s="1"/>
      <c r="F23" s="14"/>
      <c r="G23" s="14"/>
      <c r="H23" s="14"/>
      <c r="I23" s="42" t="s">
        <v>51</v>
      </c>
      <c r="J23" s="46">
        <f t="shared" si="0"/>
        <v>5912.7766260869557</v>
      </c>
      <c r="K23" s="26" t="s">
        <v>61</v>
      </c>
      <c r="L23" s="14"/>
      <c r="M23" s="14"/>
      <c r="N23" s="14"/>
      <c r="O23" s="14"/>
      <c r="P23" s="42" t="s">
        <v>51</v>
      </c>
      <c r="Q23" s="46">
        <f t="shared" si="1"/>
        <v>20.419060869565214</v>
      </c>
      <c r="R23" s="26" t="s">
        <v>61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ht="16.5" thickTop="1" thickBot="1" x14ac:dyDescent="0.3">
      <c r="A24" s="14"/>
      <c r="B24" s="14"/>
      <c r="C24" s="14"/>
      <c r="D24" s="14"/>
      <c r="E24" s="14"/>
      <c r="F24" s="14"/>
      <c r="G24" s="14"/>
      <c r="H24" s="14"/>
      <c r="I24" s="42" t="s">
        <v>53</v>
      </c>
      <c r="J24" s="46">
        <f t="shared" si="0"/>
        <v>5991.5358608695651</v>
      </c>
      <c r="K24" s="26" t="s">
        <v>61</v>
      </c>
      <c r="L24" s="14"/>
      <c r="M24" s="14"/>
      <c r="N24" s="14"/>
      <c r="O24" s="14"/>
      <c r="P24" s="42" t="s">
        <v>53</v>
      </c>
      <c r="Q24" s="46">
        <f t="shared" si="1"/>
        <v>40.838121739130429</v>
      </c>
      <c r="R24" s="26" t="s">
        <v>61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1:103" ht="16.5" thickTop="1" thickBot="1" x14ac:dyDescent="0.3">
      <c r="A25" s="14"/>
      <c r="B25" s="14"/>
      <c r="C25" s="14"/>
      <c r="D25" s="14"/>
      <c r="E25" s="14"/>
      <c r="F25" s="14"/>
      <c r="G25" s="14"/>
      <c r="H25" s="14"/>
      <c r="I25" s="42" t="s">
        <v>54</v>
      </c>
      <c r="J25" s="46">
        <f t="shared" si="0"/>
        <v>5912.7766260869557</v>
      </c>
      <c r="K25" s="26" t="s">
        <v>61</v>
      </c>
      <c r="L25" s="14"/>
      <c r="M25" s="14"/>
      <c r="N25" s="14"/>
      <c r="O25" s="14"/>
      <c r="P25" s="42" t="s">
        <v>54</v>
      </c>
      <c r="Q25" s="46">
        <f t="shared" si="1"/>
        <v>20.419060869565214</v>
      </c>
      <c r="R25" s="26" t="s">
        <v>61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3" ht="16.5" thickTop="1" thickBo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6.5" thickTop="1" thickBot="1" x14ac:dyDescent="0.3">
      <c r="A27" s="14" t="s">
        <v>64</v>
      </c>
      <c r="B27" s="14"/>
      <c r="C27" s="34">
        <f>'Ej 6'!F18</f>
        <v>69278.956521739135</v>
      </c>
      <c r="D27" t="s">
        <v>20</v>
      </c>
      <c r="E27" s="14" t="s">
        <v>65</v>
      </c>
      <c r="F27" s="14"/>
      <c r="G27" s="14"/>
      <c r="H27" s="14"/>
      <c r="I27" s="42" t="s">
        <v>47</v>
      </c>
      <c r="J27" s="43">
        <f>($C$27*'[1]Ej 1'!C48/$G$7)</f>
        <v>11588.291057391305</v>
      </c>
      <c r="K27" s="26" t="s">
        <v>58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6.5" thickTop="1" thickBot="1" x14ac:dyDescent="0.3">
      <c r="A28" s="14"/>
      <c r="B28" s="14"/>
      <c r="C28" s="14"/>
      <c r="D28" s="14"/>
      <c r="E28" s="14"/>
      <c r="F28" s="14"/>
      <c r="G28" s="14"/>
      <c r="H28" s="14"/>
      <c r="I28" s="42" t="s">
        <v>49</v>
      </c>
      <c r="J28" s="43">
        <f>($C$27*'[1]Ej 1'!C49/$G$7)</f>
        <v>44338.60318484348</v>
      </c>
      <c r="K28" s="26" t="s">
        <v>60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6.5" thickTop="1" thickBot="1" x14ac:dyDescent="0.3">
      <c r="A29" s="14"/>
      <c r="B29" s="14"/>
      <c r="C29" s="14"/>
      <c r="D29" s="14"/>
      <c r="E29" s="14"/>
      <c r="F29" s="14"/>
      <c r="G29" s="14"/>
      <c r="H29" s="14"/>
      <c r="I29" s="42" t="s">
        <v>51</v>
      </c>
      <c r="J29" s="46">
        <f>($C$27*'[1]Ej 1'!C50/$G$7)</f>
        <v>69971.746086956526</v>
      </c>
      <c r="K29" s="26" t="s">
        <v>61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6.5" thickTop="1" thickBot="1" x14ac:dyDescent="0.3">
      <c r="A30" s="14"/>
      <c r="B30" s="14"/>
      <c r="C30" s="14"/>
      <c r="D30" s="14"/>
      <c r="E30" s="14"/>
      <c r="F30" s="14"/>
      <c r="G30" s="14"/>
      <c r="H30" s="14"/>
      <c r="I30" s="42" t="s">
        <v>53</v>
      </c>
      <c r="J30" s="46">
        <f>($C$27*'[1]Ej 1'!C51/$G$7)</f>
        <v>70664.535652173916</v>
      </c>
      <c r="K30" s="26" t="s">
        <v>61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6.5" thickTop="1" thickBot="1" x14ac:dyDescent="0.3">
      <c r="A31" s="14"/>
      <c r="B31" s="14"/>
      <c r="C31" s="14"/>
      <c r="D31" s="14"/>
      <c r="E31" s="14"/>
      <c r="F31" s="14"/>
      <c r="G31" s="14"/>
      <c r="H31" s="14"/>
      <c r="I31" s="42" t="s">
        <v>54</v>
      </c>
      <c r="J31" s="46">
        <f>($C$27*'[1]Ej 1'!C52/$G$7)</f>
        <v>69971.746086956526</v>
      </c>
      <c r="K31" s="26" t="s">
        <v>61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6.5" thickTop="1" thickBo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103" ht="16.5" thickTop="1" thickBot="1" x14ac:dyDescent="0.3">
      <c r="A33" s="14"/>
      <c r="B33" s="14"/>
      <c r="C33" s="14"/>
      <c r="D33" s="14"/>
      <c r="E33" s="14"/>
      <c r="F33" s="14"/>
      <c r="G33" s="14" t="s">
        <v>66</v>
      </c>
      <c r="H33" s="14"/>
      <c r="I33" s="42" t="s">
        <v>47</v>
      </c>
      <c r="J33" s="43">
        <f>J21+J27</f>
        <v>12601.656961252174</v>
      </c>
      <c r="K33" s="26" t="s">
        <v>58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</row>
    <row r="34" spans="1:103" ht="16.5" thickTop="1" thickBot="1" x14ac:dyDescent="0.3">
      <c r="A34" s="14"/>
      <c r="B34" s="14"/>
      <c r="C34" s="14"/>
      <c r="D34" s="14"/>
      <c r="E34" s="14"/>
      <c r="F34" s="14"/>
      <c r="G34" s="14"/>
      <c r="H34" s="14"/>
      <c r="I34" s="42" t="s">
        <v>49</v>
      </c>
      <c r="J34" s="43">
        <f>J22+J28</f>
        <v>48072.382388099824</v>
      </c>
      <c r="K34" s="26" t="s">
        <v>60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</row>
    <row r="35" spans="1:103" ht="16.5" thickTop="1" thickBot="1" x14ac:dyDescent="0.3">
      <c r="A35" s="14"/>
      <c r="B35" s="14"/>
      <c r="C35" s="14"/>
      <c r="D35" s="14"/>
      <c r="E35" s="14"/>
      <c r="F35" s="14"/>
      <c r="G35" s="14"/>
      <c r="H35" s="14"/>
      <c r="I35" s="42" t="s">
        <v>51</v>
      </c>
      <c r="J35" s="46">
        <f>J23+J29</f>
        <v>75884.52271304348</v>
      </c>
      <c r="K35" s="26" t="s">
        <v>61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</row>
    <row r="36" spans="1:103" ht="16.5" thickTop="1" thickBot="1" x14ac:dyDescent="0.3">
      <c r="A36" s="14"/>
      <c r="B36" s="14"/>
      <c r="C36" s="14"/>
      <c r="D36" s="14"/>
      <c r="E36" s="14"/>
      <c r="F36" s="14"/>
      <c r="G36" s="14"/>
      <c r="H36" s="14"/>
      <c r="I36" s="42" t="s">
        <v>53</v>
      </c>
      <c r="J36" s="46">
        <f>J24+J30</f>
        <v>76656.071513043484</v>
      </c>
      <c r="K36" s="26" t="s">
        <v>61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</row>
    <row r="37" spans="1:103" ht="16.5" thickTop="1" thickBot="1" x14ac:dyDescent="0.3">
      <c r="A37" s="14"/>
      <c r="B37" s="14"/>
      <c r="C37" s="14"/>
      <c r="D37" s="14"/>
      <c r="E37" s="14"/>
      <c r="F37" s="14"/>
      <c r="G37" s="14"/>
      <c r="H37" s="14"/>
      <c r="I37" s="42" t="s">
        <v>54</v>
      </c>
      <c r="J37" s="46">
        <f>J25+J31</f>
        <v>75884.52271304348</v>
      </c>
      <c r="K37" s="26" t="s">
        <v>61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</row>
    <row r="38" spans="1:103" ht="16.5" thickTop="1" thickBot="1" x14ac:dyDescent="0.3">
      <c r="A38" s="14" t="s">
        <v>67</v>
      </c>
      <c r="B38" s="14"/>
      <c r="C38" s="14"/>
      <c r="D38" s="34">
        <f>'Ej 6'!F19</f>
        <v>75112.973913043475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</row>
    <row r="39" spans="1:103" ht="16.5" thickTop="1" thickBot="1" x14ac:dyDescent="0.3">
      <c r="A39" s="14" t="s">
        <v>68</v>
      </c>
      <c r="B39" s="14"/>
      <c r="C39" s="14"/>
      <c r="D39" s="42" t="s">
        <v>47</v>
      </c>
      <c r="E39" s="43">
        <f>'[1]Ej 1'!D24*$D$38/$G$7</f>
        <v>11184.321815652174</v>
      </c>
      <c r="F39" s="26" t="s">
        <v>58</v>
      </c>
      <c r="G39" s="14"/>
      <c r="H39" s="14" t="s">
        <v>69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</row>
    <row r="40" spans="1:103" ht="16.5" thickTop="1" thickBot="1" x14ac:dyDescent="0.3">
      <c r="A40" s="14"/>
      <c r="B40" s="14"/>
      <c r="C40" s="14"/>
      <c r="D40" s="42" t="s">
        <v>49</v>
      </c>
      <c r="E40" s="43">
        <f>'[1]Ej 1'!F24*$D$38/$G$7</f>
        <v>48072.303304347821</v>
      </c>
      <c r="F40" s="26" t="s">
        <v>60</v>
      </c>
      <c r="G40" s="14"/>
      <c r="H40" s="42" t="s">
        <v>47</v>
      </c>
      <c r="I40" s="43">
        <f>J33-E39</f>
        <v>1417.3351456</v>
      </c>
      <c r="J40" s="26" t="s">
        <v>58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</row>
    <row r="41" spans="1:103" ht="16.5" thickTop="1" thickBot="1" x14ac:dyDescent="0.3">
      <c r="A41" s="14"/>
      <c r="B41" s="14"/>
      <c r="C41" s="14"/>
      <c r="D41" s="42" t="s">
        <v>51</v>
      </c>
      <c r="E41" s="46">
        <f>'[1]Ej 1'!H24*$D$38/$G$7</f>
        <v>75112.973913043475</v>
      </c>
      <c r="F41" s="26" t="s">
        <v>61</v>
      </c>
      <c r="G41" s="14"/>
      <c r="H41" s="42" t="s">
        <v>49</v>
      </c>
      <c r="I41" s="43">
        <f>J34-E40</f>
        <v>7.9083752003498375E-2</v>
      </c>
      <c r="J41" s="26" t="s">
        <v>60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</row>
    <row r="42" spans="1:103" ht="16.5" thickTop="1" thickBot="1" x14ac:dyDescent="0.3">
      <c r="A42" s="14"/>
      <c r="B42" s="14"/>
      <c r="C42" s="14"/>
      <c r="D42" s="42" t="s">
        <v>53</v>
      </c>
      <c r="E42" s="46">
        <f>'[1]Ej 1'!J24*$D$38/$G$7</f>
        <v>75112.973913043475</v>
      </c>
      <c r="F42" s="26" t="s">
        <v>61</v>
      </c>
      <c r="G42" s="14"/>
      <c r="H42" s="42" t="s">
        <v>51</v>
      </c>
      <c r="I42" s="46">
        <f>J35-E41</f>
        <v>771.54880000000412</v>
      </c>
      <c r="J42" s="26" t="s">
        <v>61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</row>
    <row r="43" spans="1:103" ht="16.5" thickTop="1" thickBot="1" x14ac:dyDescent="0.3">
      <c r="A43" s="14"/>
      <c r="B43" s="14"/>
      <c r="C43" s="14"/>
      <c r="D43" s="42" t="s">
        <v>54</v>
      </c>
      <c r="E43" s="46">
        <f>'[1]Ej 1'!L24*$D$38/$G$7</f>
        <v>75112.973913043475</v>
      </c>
      <c r="F43" s="26" t="s">
        <v>61</v>
      </c>
      <c r="G43" s="14"/>
      <c r="H43" s="42" t="s">
        <v>53</v>
      </c>
      <c r="I43" s="46">
        <f>J36-E42</f>
        <v>1543.0976000000082</v>
      </c>
      <c r="J43" s="26" t="s">
        <v>61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</row>
    <row r="44" spans="1:103" ht="16.5" thickTop="1" thickBot="1" x14ac:dyDescent="0.3">
      <c r="A44" s="14"/>
      <c r="B44" s="14"/>
      <c r="C44" s="14"/>
      <c r="D44" s="14"/>
      <c r="E44" s="14"/>
      <c r="F44" s="14"/>
      <c r="G44" s="14"/>
      <c r="H44" s="42" t="s">
        <v>54</v>
      </c>
      <c r="I44" s="46">
        <f>J37-E43</f>
        <v>771.54880000000412</v>
      </c>
      <c r="J44" s="26" t="s">
        <v>61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</row>
    <row r="45" spans="1:103" ht="15.75" thickTop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</row>
    <row r="46" spans="1:103" x14ac:dyDescent="0.25">
      <c r="A46" s="32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</row>
    <row r="47" spans="1:103" x14ac:dyDescent="0.25">
      <c r="A47" s="14" t="s">
        <v>71</v>
      </c>
      <c r="B47" s="14"/>
      <c r="C47" s="14"/>
      <c r="D47" s="14"/>
      <c r="E47" s="14">
        <f>D4</f>
        <v>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</row>
    <row r="48" spans="1:103" ht="15.75" thickBo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</row>
    <row r="49" spans="1:103" ht="16.5" thickTop="1" thickBot="1" x14ac:dyDescent="0.3">
      <c r="A49" s="14" t="s">
        <v>72</v>
      </c>
      <c r="B49" s="14"/>
      <c r="C49" s="42" t="s">
        <v>47</v>
      </c>
      <c r="D49" s="43">
        <f>('[1]Ej 1'!C48/$K$4)*$D$4</f>
        <v>358.15994757446805</v>
      </c>
      <c r="E49" s="26" t="s">
        <v>48</v>
      </c>
      <c r="F49" s="14"/>
      <c r="G49" s="14" t="s">
        <v>73</v>
      </c>
      <c r="H49" s="14"/>
      <c r="I49" s="14"/>
      <c r="J49" s="14"/>
      <c r="K49" s="42" t="s">
        <v>47</v>
      </c>
      <c r="L49" s="43">
        <f>($D49/(1+'[1]Ej 1'!C56))*'[1]Ej 1'!C65</f>
        <v>39.334000340425533</v>
      </c>
      <c r="M49" s="26" t="s">
        <v>48</v>
      </c>
      <c r="N49" s="14"/>
      <c r="O49" s="14" t="s">
        <v>74</v>
      </c>
      <c r="P49" s="14"/>
      <c r="Q49" s="14"/>
      <c r="R49" s="42" t="s">
        <v>47</v>
      </c>
      <c r="S49" s="43">
        <f>D49/(1+'[1]Ej 1'!C56)</f>
        <v>318.82594723404253</v>
      </c>
      <c r="T49" s="26" t="s">
        <v>48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</row>
    <row r="50" spans="1:103" ht="16.5" thickTop="1" thickBot="1" x14ac:dyDescent="0.3">
      <c r="A50" s="14"/>
      <c r="B50" s="14"/>
      <c r="C50" s="42" t="s">
        <v>49</v>
      </c>
      <c r="D50" s="43">
        <f>('[1]Ej 1'!C49/$K$4)*$D$4</f>
        <v>1370.3756415472342</v>
      </c>
      <c r="E50" s="26" t="s">
        <v>50</v>
      </c>
      <c r="F50" s="14"/>
      <c r="G50" s="14"/>
      <c r="H50" s="14"/>
      <c r="I50" s="14"/>
      <c r="J50" s="14"/>
      <c r="K50" s="42" t="s">
        <v>49</v>
      </c>
      <c r="L50" s="53">
        <f>($D50/(1+'[1]Ej 1'!C57))*'[1]Ej 1'!C66</f>
        <v>2.1947387234042557E-3</v>
      </c>
      <c r="M50" s="26" t="s">
        <v>50</v>
      </c>
      <c r="N50" s="14"/>
      <c r="O50" s="54"/>
      <c r="P50" s="14"/>
      <c r="Q50" s="14"/>
      <c r="R50" s="42" t="s">
        <v>49</v>
      </c>
      <c r="S50" s="43">
        <f>D50/(1+'[1]Ej 1'!C57)</f>
        <v>1370.3734468085108</v>
      </c>
      <c r="T50" s="26" t="s">
        <v>50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</row>
    <row r="51" spans="1:103" ht="16.5" thickTop="1" thickBot="1" x14ac:dyDescent="0.3">
      <c r="A51" s="14"/>
      <c r="B51" s="14"/>
      <c r="C51" s="42" t="s">
        <v>51</v>
      </c>
      <c r="D51" s="46">
        <f>('[1]Ej 1'!C50/$K$4)*$D$4</f>
        <v>2162.6205957446809</v>
      </c>
      <c r="E51" s="26" t="s">
        <v>52</v>
      </c>
      <c r="F51" s="14"/>
      <c r="G51" s="14"/>
      <c r="H51" s="14"/>
      <c r="I51" s="14"/>
      <c r="J51" s="14"/>
      <c r="K51" s="42" t="s">
        <v>51</v>
      </c>
      <c r="L51" s="46">
        <f>($D51/(1+'[1]Ej 1'!C58))*'[1]Ej 1'!C67</f>
        <v>21.412085106382978</v>
      </c>
      <c r="M51" s="26" t="s">
        <v>52</v>
      </c>
      <c r="N51" s="14"/>
      <c r="O51" s="14"/>
      <c r="P51" s="14"/>
      <c r="Q51" s="14"/>
      <c r="R51" s="42" t="s">
        <v>51</v>
      </c>
      <c r="S51" s="46">
        <f>D51/(1+'[1]Ej 1'!C58)</f>
        <v>2141.2085106382979</v>
      </c>
      <c r="T51" s="26" t="s">
        <v>52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</row>
    <row r="52" spans="1:103" ht="16.5" thickTop="1" thickBot="1" x14ac:dyDescent="0.3">
      <c r="A52" s="14"/>
      <c r="B52" s="14"/>
      <c r="C52" s="42" t="s">
        <v>53</v>
      </c>
      <c r="D52" s="46">
        <f>('[1]Ej 1'!C51/$K$4)*$D$4</f>
        <v>2184.0326808510636</v>
      </c>
      <c r="E52" s="26" t="s">
        <v>52</v>
      </c>
      <c r="F52" s="14"/>
      <c r="G52" s="14"/>
      <c r="H52" s="14"/>
      <c r="I52" s="14"/>
      <c r="J52" s="14"/>
      <c r="K52" s="42" t="s">
        <v>53</v>
      </c>
      <c r="L52" s="46">
        <f>($D52/(1+'[1]Ej 1'!C59))*'[1]Ej 1'!C68</f>
        <v>42.824170212765949</v>
      </c>
      <c r="M52" s="26" t="s">
        <v>52</v>
      </c>
      <c r="N52" s="14"/>
      <c r="O52" s="14"/>
      <c r="P52" s="14"/>
      <c r="Q52" s="14"/>
      <c r="R52" s="42" t="s">
        <v>53</v>
      </c>
      <c r="S52" s="46">
        <f>D52/(1+'[1]Ej 1'!C59)</f>
        <v>2141.2085106382974</v>
      </c>
      <c r="T52" s="26" t="s">
        <v>52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</row>
    <row r="53" spans="1:103" ht="16.5" thickTop="1" thickBot="1" x14ac:dyDescent="0.3">
      <c r="A53" s="14"/>
      <c r="B53" s="14"/>
      <c r="C53" s="42" t="s">
        <v>54</v>
      </c>
      <c r="D53" s="46">
        <f>('[1]Ej 1'!C52/$K$4)*$D$4</f>
        <v>2162.6205957446809</v>
      </c>
      <c r="E53" s="26" t="s">
        <v>52</v>
      </c>
      <c r="F53" s="14"/>
      <c r="G53" s="14"/>
      <c r="H53" s="14"/>
      <c r="I53" s="14"/>
      <c r="J53" s="14"/>
      <c r="K53" s="42" t="s">
        <v>54</v>
      </c>
      <c r="L53" s="46">
        <f>($D53/(1+'[1]Ej 1'!C60))*'[1]Ej 1'!C69</f>
        <v>21.412085106382978</v>
      </c>
      <c r="M53" s="26" t="s">
        <v>52</v>
      </c>
      <c r="N53" s="14"/>
      <c r="O53" s="14"/>
      <c r="P53" s="14"/>
      <c r="Q53" s="14"/>
      <c r="R53" s="42" t="s">
        <v>54</v>
      </c>
      <c r="S53" s="46">
        <f>D53/(1+'[1]Ej 1'!C60)</f>
        <v>2141.2085106382979</v>
      </c>
      <c r="T53" s="26" t="s">
        <v>52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</row>
    <row r="54" spans="1:103" ht="15.75" thickTop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</row>
    <row r="55" spans="1:103" x14ac:dyDescent="0.25">
      <c r="A55" s="32" t="s">
        <v>75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</row>
    <row r="56" spans="1:103" ht="15.75" thickBo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</row>
    <row r="57" spans="1:103" ht="16.5" thickTop="1" thickBot="1" x14ac:dyDescent="0.3">
      <c r="A57" s="14"/>
      <c r="B57" s="14"/>
      <c r="C57" s="14"/>
      <c r="D57" s="42" t="s">
        <v>47</v>
      </c>
      <c r="E57" s="43">
        <f>D49+J33</f>
        <v>12959.816908826642</v>
      </c>
      <c r="F57" s="26" t="s">
        <v>58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</row>
    <row r="58" spans="1:103" ht="16.5" thickTop="1" thickBot="1" x14ac:dyDescent="0.3">
      <c r="A58" s="14"/>
      <c r="B58" s="14"/>
      <c r="C58" s="14"/>
      <c r="D58" s="42" t="s">
        <v>49</v>
      </c>
      <c r="E58" s="43">
        <f t="shared" ref="E58:E61" si="2">D50+J34</f>
        <v>49442.758029647055</v>
      </c>
      <c r="F58" s="26" t="s">
        <v>60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</row>
    <row r="59" spans="1:103" ht="16.5" thickTop="1" thickBot="1" x14ac:dyDescent="0.3">
      <c r="A59" s="14"/>
      <c r="B59" s="14"/>
      <c r="C59" s="14"/>
      <c r="D59" s="42" t="s">
        <v>51</v>
      </c>
      <c r="E59" s="46">
        <f t="shared" si="2"/>
        <v>78047.14330878816</v>
      </c>
      <c r="F59" s="26" t="s">
        <v>61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</row>
    <row r="60" spans="1:103" ht="16.5" thickTop="1" thickBot="1" x14ac:dyDescent="0.3">
      <c r="A60" s="14"/>
      <c r="B60" s="14"/>
      <c r="C60" s="14"/>
      <c r="D60" s="42" t="s">
        <v>53</v>
      </c>
      <c r="E60" s="46">
        <f t="shared" si="2"/>
        <v>78840.104193894542</v>
      </c>
      <c r="F60" s="26" t="s">
        <v>61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</row>
    <row r="61" spans="1:103" ht="16.5" thickTop="1" thickBot="1" x14ac:dyDescent="0.3">
      <c r="A61" s="14"/>
      <c r="B61" s="14"/>
      <c r="C61" s="14"/>
      <c r="D61" s="42" t="s">
        <v>54</v>
      </c>
      <c r="E61" s="46">
        <f t="shared" si="2"/>
        <v>78047.14330878816</v>
      </c>
      <c r="F61" s="26" t="s">
        <v>61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</row>
    <row r="62" spans="1:103" ht="15.75" thickTop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</row>
    <row r="63" spans="1:103" x14ac:dyDescent="0.25">
      <c r="A63" s="32" t="s">
        <v>76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</row>
    <row r="64" spans="1:103" ht="15.75" thickBo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</row>
    <row r="65" spans="1:103" ht="16.5" thickTop="1" thickBot="1" x14ac:dyDescent="0.3">
      <c r="A65" s="14"/>
      <c r="B65" s="42" t="s">
        <v>47</v>
      </c>
      <c r="C65" s="43">
        <f>D7</f>
        <v>14027.931279999999</v>
      </c>
      <c r="D65" s="26" t="s">
        <v>48</v>
      </c>
      <c r="E65" s="14"/>
      <c r="F65" s="42" t="s">
        <v>47</v>
      </c>
      <c r="G65" s="43">
        <f>'[1]Ej 1'!D24*'[1]Ej 1'!C65</f>
        <v>1540.58168</v>
      </c>
      <c r="H65" s="26" t="s">
        <v>48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</row>
    <row r="66" spans="1:103" ht="16.5" thickTop="1" thickBot="1" x14ac:dyDescent="0.3">
      <c r="A66" s="14"/>
      <c r="B66" s="42" t="s">
        <v>49</v>
      </c>
      <c r="C66" s="43">
        <f>D8</f>
        <v>53673.0459606</v>
      </c>
      <c r="D66" s="26" t="s">
        <v>50</v>
      </c>
      <c r="E66" s="14"/>
      <c r="F66" s="42" t="s">
        <v>49</v>
      </c>
      <c r="G66" s="43">
        <f>'[1]Ej 1'!F24*'[1]Ej 1'!C66</f>
        <v>8.5960600000000012E-2</v>
      </c>
      <c r="H66" s="26" t="s">
        <v>50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</row>
    <row r="67" spans="1:103" ht="16.5" thickTop="1" thickBot="1" x14ac:dyDescent="0.3">
      <c r="A67" s="14"/>
      <c r="B67" s="42" t="s">
        <v>51</v>
      </c>
      <c r="C67" s="46">
        <f>D9</f>
        <v>84702.64</v>
      </c>
      <c r="D67" s="26" t="s">
        <v>52</v>
      </c>
      <c r="E67" s="14"/>
      <c r="F67" s="42" t="s">
        <v>51</v>
      </c>
      <c r="G67" s="46">
        <f>'[1]Ej 1'!H24*'[1]Ej 1'!C67</f>
        <v>838.64</v>
      </c>
      <c r="H67" s="26" t="s">
        <v>52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</row>
    <row r="68" spans="1:103" ht="16.5" thickTop="1" thickBot="1" x14ac:dyDescent="0.3">
      <c r="A68" s="14"/>
      <c r="B68" s="42" t="s">
        <v>53</v>
      </c>
      <c r="C68" s="46">
        <f>D10</f>
        <v>85541.28</v>
      </c>
      <c r="D68" s="26" t="s">
        <v>52</v>
      </c>
      <c r="E68" s="14"/>
      <c r="F68" s="42" t="s">
        <v>53</v>
      </c>
      <c r="G68" s="46">
        <f>'[1]Ej 1'!J24*'[1]Ej 1'!C68</f>
        <v>1677.28</v>
      </c>
      <c r="H68" s="26" t="s">
        <v>52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</row>
    <row r="69" spans="1:103" ht="16.5" thickTop="1" thickBot="1" x14ac:dyDescent="0.3">
      <c r="A69" s="14"/>
      <c r="B69" s="42" t="s">
        <v>54</v>
      </c>
      <c r="C69" s="46">
        <f>D11</f>
        <v>84702.64</v>
      </c>
      <c r="D69" s="26" t="s">
        <v>52</v>
      </c>
      <c r="E69" s="14"/>
      <c r="F69" s="42" t="s">
        <v>54</v>
      </c>
      <c r="G69" s="46">
        <f>'[1]Ej 1'!L24*'[1]Ej 1'!C69</f>
        <v>838.64</v>
      </c>
      <c r="H69" s="26" t="s">
        <v>52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</row>
    <row r="70" spans="1:103" ht="15.75" thickTop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</row>
    <row r="71" spans="1:10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</row>
    <row r="72" spans="1:10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</row>
    <row r="73" spans="1:10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</row>
    <row r="74" spans="1:10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</row>
    <row r="75" spans="1:10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</row>
    <row r="76" spans="1:10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</row>
    <row r="77" spans="1:10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</row>
    <row r="78" spans="1:103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</row>
    <row r="79" spans="1:10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</row>
    <row r="80" spans="1:103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</row>
    <row r="81" spans="1:10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</row>
    <row r="82" spans="1:10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</row>
    <row r="83" spans="1:10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</row>
    <row r="84" spans="1:10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</row>
    <row r="85" spans="1:10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</row>
    <row r="86" spans="1:10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</row>
    <row r="87" spans="1:10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</row>
    <row r="88" spans="1:10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</row>
    <row r="89" spans="1:10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</row>
    <row r="90" spans="1:10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</row>
    <row r="91" spans="1:10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</row>
    <row r="92" spans="1:10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</row>
    <row r="93" spans="1:10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</row>
    <row r="94" spans="1:10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</row>
    <row r="95" spans="1:10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</row>
    <row r="96" spans="1:10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</row>
    <row r="97" spans="1:10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</row>
    <row r="98" spans="1:10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</row>
    <row r="99" spans="1:10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</row>
    <row r="100" spans="1:10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</row>
    <row r="101" spans="1:10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</row>
    <row r="102" spans="1:10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</row>
    <row r="103" spans="1:10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</row>
    <row r="104" spans="1:10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</row>
    <row r="105" spans="1:10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</row>
    <row r="106" spans="1:10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</row>
    <row r="107" spans="1:10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</row>
    <row r="108" spans="1:10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</row>
    <row r="109" spans="1:10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</row>
    <row r="110" spans="1:10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</row>
    <row r="111" spans="1:10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</row>
    <row r="112" spans="1:10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</row>
    <row r="113" spans="1:10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</row>
    <row r="114" spans="1:10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</row>
    <row r="115" spans="1:10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</row>
    <row r="116" spans="1:10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</row>
    <row r="117" spans="1:10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</row>
    <row r="118" spans="1:10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</row>
    <row r="119" spans="1:10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</row>
    <row r="120" spans="1:10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</row>
    <row r="121" spans="1:10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</row>
    <row r="122" spans="1:10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</row>
    <row r="123" spans="1:10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</row>
    <row r="124" spans="1:10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</row>
    <row r="125" spans="1:10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</row>
    <row r="126" spans="1:10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</row>
    <row r="127" spans="1:10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</row>
    <row r="128" spans="1:10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</row>
    <row r="129" spans="1:10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</row>
    <row r="130" spans="1:10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</row>
    <row r="131" spans="1:10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</row>
    <row r="132" spans="1:10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</row>
    <row r="133" spans="1:10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</row>
    <row r="134" spans="1:10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</row>
    <row r="135" spans="1:10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</row>
    <row r="136" spans="1:10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</row>
    <row r="137" spans="1:10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</row>
    <row r="138" spans="1:10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</row>
    <row r="139" spans="1:10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</row>
    <row r="140" spans="1:10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</row>
    <row r="141" spans="1:10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</row>
    <row r="142" spans="1:10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</row>
    <row r="143" spans="1:10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</row>
    <row r="144" spans="1:10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</row>
    <row r="145" spans="1:10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</row>
    <row r="146" spans="1:10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</row>
    <row r="147" spans="1:10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</row>
    <row r="148" spans="1:10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</row>
    <row r="149" spans="1:10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</row>
    <row r="150" spans="1:10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</row>
    <row r="151" spans="1:10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</row>
    <row r="152" spans="1:10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</row>
    <row r="153" spans="1:10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</row>
    <row r="154" spans="1:10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</row>
    <row r="155" spans="1:10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</row>
    <row r="156" spans="1:10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</row>
    <row r="157" spans="1:10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</row>
    <row r="158" spans="1:10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</row>
    <row r="159" spans="1:10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</row>
    <row r="160" spans="1:10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</row>
    <row r="161" spans="1:10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</row>
    <row r="162" spans="1:10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</row>
    <row r="163" spans="1:10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</row>
    <row r="164" spans="1:10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</row>
    <row r="165" spans="1:10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</row>
    <row r="166" spans="1:10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</row>
    <row r="167" spans="1:10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</row>
    <row r="168" spans="1:10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</row>
    <row r="169" spans="1:10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</row>
    <row r="170" spans="1:10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</row>
    <row r="171" spans="1:10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</row>
    <row r="172" spans="1:10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</row>
    <row r="173" spans="1:10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</row>
    <row r="174" spans="1:10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</row>
    <row r="175" spans="1:10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</row>
    <row r="176" spans="1:10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</row>
    <row r="177" spans="1:10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</row>
    <row r="178" spans="1:10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</row>
    <row r="179" spans="1:10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</row>
    <row r="180" spans="1:10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</row>
    <row r="181" spans="1:10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</row>
    <row r="182" spans="1:10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</row>
    <row r="183" spans="1:10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</row>
    <row r="184" spans="1:10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</row>
    <row r="185" spans="1:10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</row>
    <row r="186" spans="1:10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</row>
    <row r="187" spans="1:10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</row>
    <row r="188" spans="1:10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</row>
    <row r="189" spans="1:10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</row>
    <row r="190" spans="1:10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</row>
    <row r="191" spans="1:10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</row>
    <row r="192" spans="1:10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</row>
    <row r="193" spans="1:10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</row>
    <row r="194" spans="1:10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</row>
    <row r="195" spans="1:10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</row>
    <row r="196" spans="1:10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</row>
    <row r="197" spans="1:10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</row>
    <row r="198" spans="1:10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</row>
    <row r="199" spans="1:10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</row>
    <row r="200" spans="1:10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</row>
    <row r="201" spans="1:10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</row>
    <row r="202" spans="1:10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</row>
    <row r="203" spans="1:10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</row>
    <row r="204" spans="1:10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</row>
    <row r="205" spans="1:10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</row>
    <row r="206" spans="1:10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</row>
    <row r="207" spans="1:10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</row>
    <row r="208" spans="1:10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</row>
    <row r="209" spans="1:10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</row>
    <row r="210" spans="1:10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</row>
    <row r="211" spans="1:10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</row>
    <row r="212" spans="1:10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</row>
    <row r="213" spans="1:10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</row>
    <row r="214" spans="1:10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</row>
    <row r="215" spans="1:10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</row>
    <row r="216" spans="1:10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</row>
    <row r="217" spans="1:10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</row>
    <row r="218" spans="1:10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</row>
    <row r="219" spans="1:10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</row>
    <row r="220" spans="1:10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</row>
    <row r="221" spans="1:10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</row>
    <row r="222" spans="1:10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</row>
    <row r="223" spans="1:10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</row>
    <row r="224" spans="1:10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</row>
    <row r="225" spans="1:10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</row>
    <row r="226" spans="1:10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</row>
    <row r="227" spans="1:10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</row>
    <row r="228" spans="1:10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</row>
    <row r="229" spans="1:10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</row>
    <row r="230" spans="1:10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</row>
    <row r="231" spans="1:103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</row>
    <row r="232" spans="1:103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</row>
    <row r="233" spans="1:103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</row>
    <row r="234" spans="1:103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</row>
    <row r="235" spans="1:103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</row>
    <row r="236" spans="1:103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</row>
    <row r="237" spans="1:103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</row>
    <row r="238" spans="1:103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</row>
    <row r="239" spans="1:103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</row>
    <row r="240" spans="1:103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</row>
    <row r="241" spans="1:103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</row>
    <row r="242" spans="1:103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</row>
    <row r="243" spans="1:103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</row>
    <row r="244" spans="1:103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</row>
    <row r="245" spans="1:103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</row>
    <row r="246" spans="1:103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</row>
    <row r="247" spans="1:103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</row>
    <row r="248" spans="1:103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</row>
    <row r="249" spans="1:103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</row>
    <row r="250" spans="1:103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</row>
    <row r="251" spans="1:103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</row>
    <row r="252" spans="1:103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</row>
    <row r="253" spans="1:103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</row>
    <row r="254" spans="1:103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</row>
    <row r="255" spans="1:103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</row>
    <row r="256" spans="1:103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</row>
    <row r="257" spans="1:103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</row>
    <row r="258" spans="1:103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</row>
    <row r="259" spans="1:103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</row>
    <row r="260" spans="1:103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</row>
    <row r="261" spans="1:103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</row>
    <row r="262" spans="1:103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</row>
    <row r="263" spans="1:103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</row>
    <row r="264" spans="1:103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</row>
    <row r="265" spans="1:103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</row>
    <row r="266" spans="1:103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</row>
    <row r="267" spans="1:103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</row>
    <row r="268" spans="1:103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</row>
    <row r="269" spans="1:103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</row>
    <row r="270" spans="1:103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</row>
    <row r="271" spans="1:103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</row>
    <row r="272" spans="1:103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</row>
    <row r="273" spans="1:103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</row>
    <row r="274" spans="1:103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</row>
    <row r="275" spans="1:103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</row>
    <row r="276" spans="1:103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</row>
    <row r="277" spans="1:103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</row>
    <row r="278" spans="1:103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</row>
    <row r="279" spans="1:103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</row>
    <row r="280" spans="1:103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</row>
    <row r="281" spans="1:103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</row>
    <row r="282" spans="1:103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</row>
    <row r="283" spans="1:103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</row>
    <row r="284" spans="1:103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</row>
    <row r="285" spans="1:103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</row>
    <row r="286" spans="1:103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</row>
    <row r="287" spans="1:103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</row>
    <row r="288" spans="1:103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</row>
    <row r="289" spans="1:103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</row>
    <row r="290" spans="1:103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</row>
    <row r="291" spans="1:103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</row>
    <row r="292" spans="1:103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</row>
    <row r="293" spans="1:103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</row>
    <row r="294" spans="1:103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</row>
    <row r="295" spans="1:103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</row>
    <row r="296" spans="1:103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</row>
    <row r="297" spans="1:103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</row>
    <row r="298" spans="1:103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</row>
    <row r="299" spans="1:103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</row>
    <row r="300" spans="1:103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</row>
    <row r="301" spans="1:103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</row>
    <row r="302" spans="1:103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</row>
    <row r="303" spans="1:103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</row>
    <row r="304" spans="1:103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</row>
    <row r="305" spans="1:103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</row>
    <row r="306" spans="1:103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</row>
    <row r="307" spans="1:103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</row>
    <row r="308" spans="1:103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</row>
    <row r="309" spans="1:103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</row>
    <row r="310" spans="1:103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</row>
    <row r="311" spans="1:103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</row>
    <row r="312" spans="1:103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</row>
    <row r="313" spans="1:103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</row>
    <row r="314" spans="1:103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</row>
    <row r="315" spans="1:103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</row>
    <row r="316" spans="1:103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</row>
    <row r="317" spans="1:103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</row>
    <row r="318" spans="1:103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</row>
    <row r="319" spans="1:103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</row>
    <row r="320" spans="1:103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</row>
    <row r="321" spans="1:103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</row>
    <row r="322" spans="1:103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</row>
    <row r="323" spans="1:103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</row>
    <row r="324" spans="1:103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</row>
    <row r="325" spans="1:103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</row>
    <row r="326" spans="1:103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</row>
    <row r="327" spans="1:103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</row>
    <row r="328" spans="1:103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</row>
    <row r="329" spans="1:103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</row>
    <row r="330" spans="1:103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</row>
    <row r="331" spans="1:103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</row>
    <row r="332" spans="1:103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</row>
    <row r="333" spans="1:103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</row>
    <row r="334" spans="1:103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</row>
    <row r="335" spans="1:103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</row>
    <row r="336" spans="1:103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</row>
    <row r="337" spans="1:103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</row>
    <row r="338" spans="1:103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</row>
    <row r="339" spans="1:103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</row>
    <row r="340" spans="1:103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</row>
    <row r="341" spans="1:103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</row>
    <row r="342" spans="1:103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</row>
    <row r="343" spans="1:103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</row>
    <row r="344" spans="1:103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</row>
    <row r="345" spans="1:103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</row>
    <row r="346" spans="1:103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</row>
    <row r="347" spans="1:103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</row>
    <row r="348" spans="1:103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</row>
    <row r="349" spans="1:103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</row>
    <row r="350" spans="1:103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</row>
    <row r="351" spans="1:103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</row>
    <row r="352" spans="1:103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</row>
    <row r="353" spans="1:103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</row>
    <row r="354" spans="1:103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</row>
    <row r="355" spans="1:103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</row>
    <row r="356" spans="1:103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</row>
    <row r="357" spans="1:103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</row>
    <row r="358" spans="1:103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</row>
    <row r="359" spans="1:103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</row>
    <row r="360" spans="1:103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</row>
    <row r="361" spans="1:103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</row>
    <row r="362" spans="1:103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</row>
    <row r="363" spans="1:103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</row>
    <row r="364" spans="1:103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</row>
    <row r="365" spans="1:103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</row>
    <row r="366" spans="1:103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</row>
    <row r="367" spans="1:103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</row>
    <row r="368" spans="1:103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</row>
    <row r="369" spans="1:103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</row>
    <row r="370" spans="1:103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</row>
    <row r="371" spans="1:103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</row>
    <row r="372" spans="1:103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</row>
    <row r="373" spans="1:103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</row>
    <row r="374" spans="1:103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</row>
    <row r="375" spans="1:103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</row>
    <row r="376" spans="1:103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</row>
    <row r="377" spans="1:103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</row>
    <row r="378" spans="1:103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</row>
    <row r="379" spans="1:103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</row>
    <row r="380" spans="1:103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</row>
    <row r="381" spans="1:103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</row>
    <row r="382" spans="1:103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</row>
    <row r="383" spans="1:103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</row>
    <row r="384" spans="1:103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</row>
    <row r="385" spans="1:103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</row>
    <row r="386" spans="1:103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</row>
    <row r="387" spans="1:103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</row>
    <row r="388" spans="1:103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</row>
    <row r="389" spans="1:103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</row>
    <row r="390" spans="1:103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</row>
    <row r="391" spans="1:103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</row>
    <row r="392" spans="1:103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</row>
    <row r="393" spans="1:103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</row>
    <row r="394" spans="1:103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</row>
    <row r="395" spans="1:103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</row>
    <row r="396" spans="1:103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</row>
    <row r="397" spans="1:103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</row>
    <row r="398" spans="1:103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</row>
    <row r="399" spans="1:103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60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13.5703125" customWidth="1"/>
    <col min="4" max="4" width="13.140625" customWidth="1"/>
  </cols>
  <sheetData>
    <row r="1" spans="1:136" x14ac:dyDescent="0.25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</row>
    <row r="2" spans="1:136" x14ac:dyDescent="0.25">
      <c r="A2" s="55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</row>
    <row r="3" spans="1:136" x14ac:dyDescent="0.25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</row>
    <row r="4" spans="1:136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</row>
    <row r="5" spans="1:136" x14ac:dyDescent="0.25">
      <c r="A5" s="55" t="s">
        <v>80</v>
      </c>
      <c r="B5" s="55"/>
      <c r="C5" s="56">
        <f>'Ej9'!C65</f>
        <v>14027.931279999999</v>
      </c>
      <c r="D5" s="55" t="s">
        <v>81</v>
      </c>
      <c r="E5" s="57">
        <f>C5/11.5</f>
        <v>1219.8201113043476</v>
      </c>
      <c r="F5" s="55" t="s">
        <v>82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</row>
    <row r="6" spans="1:136" x14ac:dyDescent="0.25">
      <c r="A6" s="2" t="s">
        <v>83</v>
      </c>
      <c r="B6" s="1"/>
      <c r="C6" s="1"/>
      <c r="D6" s="1"/>
      <c r="E6" s="1"/>
      <c r="F6" s="1"/>
      <c r="G6" s="1"/>
      <c r="H6" s="55"/>
      <c r="I6" s="55"/>
      <c r="J6" s="55" t="s">
        <v>84</v>
      </c>
      <c r="K6" s="55"/>
      <c r="L6" s="55"/>
      <c r="M6" s="55"/>
      <c r="N6" s="55"/>
      <c r="O6" s="55"/>
      <c r="P6" s="55"/>
      <c r="Q6" s="55"/>
      <c r="R6" s="55"/>
      <c r="S6" s="1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</row>
    <row r="7" spans="1:136" ht="15.75" thickBot="1" x14ac:dyDescent="0.3">
      <c r="A7" s="1"/>
      <c r="B7" s="1"/>
      <c r="C7" s="1"/>
      <c r="D7" s="1"/>
      <c r="E7" s="1"/>
      <c r="F7" s="1"/>
      <c r="G7" s="1"/>
      <c r="H7" s="55"/>
      <c r="I7" s="58" t="s">
        <v>85</v>
      </c>
      <c r="J7" s="1" t="s">
        <v>86</v>
      </c>
      <c r="K7" s="1"/>
      <c r="L7" s="1"/>
      <c r="M7" s="1"/>
      <c r="N7" s="59">
        <v>22</v>
      </c>
      <c r="O7" s="55" t="s">
        <v>87</v>
      </c>
      <c r="P7" s="55"/>
      <c r="Q7" s="55"/>
      <c r="R7" s="55"/>
      <c r="S7" s="1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</row>
    <row r="8" spans="1:136" ht="16.5" thickTop="1" thickBot="1" x14ac:dyDescent="0.3">
      <c r="A8" s="60" t="s">
        <v>88</v>
      </c>
      <c r="B8" s="60" t="s">
        <v>89</v>
      </c>
      <c r="C8" s="60" t="s">
        <v>90</v>
      </c>
      <c r="D8" s="60" t="s">
        <v>88</v>
      </c>
      <c r="E8" s="60" t="s">
        <v>89</v>
      </c>
      <c r="F8" s="60" t="s">
        <v>90</v>
      </c>
      <c r="G8" s="1"/>
      <c r="H8" s="55"/>
      <c r="I8" s="58"/>
      <c r="J8" s="1" t="s">
        <v>91</v>
      </c>
      <c r="K8" s="1"/>
      <c r="L8" s="1"/>
      <c r="M8" s="1"/>
      <c r="N8" s="55"/>
      <c r="O8" s="55"/>
      <c r="P8" s="55"/>
      <c r="Q8" s="55"/>
      <c r="R8" s="55"/>
      <c r="S8" s="1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</row>
    <row r="9" spans="1:136" ht="16.5" thickTop="1" thickBot="1" x14ac:dyDescent="0.3">
      <c r="A9" s="61" t="s">
        <v>92</v>
      </c>
      <c r="B9" s="62">
        <f>E14-E5/2+C9</f>
        <v>1829.7201113043475</v>
      </c>
      <c r="C9" s="63">
        <f t="shared" ref="C9:C14" si="0">$E$5</f>
        <v>1219.8201113043476</v>
      </c>
      <c r="D9" s="61" t="s">
        <v>93</v>
      </c>
      <c r="E9" s="62">
        <f>B14+F9-E$5</f>
        <v>1829.7201113043477</v>
      </c>
      <c r="F9" s="63">
        <f t="shared" ref="F9:F13" si="1">$E$5</f>
        <v>1219.8201113043476</v>
      </c>
      <c r="G9" s="1"/>
      <c r="I9" s="58" t="s">
        <v>85</v>
      </c>
      <c r="J9" s="55" t="s">
        <v>94</v>
      </c>
      <c r="K9" s="55"/>
      <c r="L9" s="55"/>
      <c r="M9" s="55"/>
      <c r="N9" s="59">
        <v>11</v>
      </c>
      <c r="O9" s="55" t="s">
        <v>95</v>
      </c>
      <c r="P9" s="55"/>
      <c r="Q9" s="55"/>
      <c r="R9" s="55"/>
      <c r="S9" s="1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</row>
    <row r="10" spans="1:136" ht="16.5" thickTop="1" thickBot="1" x14ac:dyDescent="0.3">
      <c r="A10" s="61" t="s">
        <v>96</v>
      </c>
      <c r="B10" s="62">
        <f>B9-$E$5+C10</f>
        <v>1829.7201113043475</v>
      </c>
      <c r="C10" s="63">
        <f t="shared" si="0"/>
        <v>1219.8201113043476</v>
      </c>
      <c r="D10" s="61" t="s">
        <v>97</v>
      </c>
      <c r="E10" s="62">
        <f>E9+F10-E$5</f>
        <v>1829.7201113043477</v>
      </c>
      <c r="F10" s="63">
        <f t="shared" si="1"/>
        <v>1219.8201113043476</v>
      </c>
      <c r="G10" s="1"/>
      <c r="H10" s="55"/>
      <c r="I10" s="58" t="s">
        <v>85</v>
      </c>
      <c r="J10" s="55" t="s">
        <v>98</v>
      </c>
      <c r="K10" s="55"/>
      <c r="L10" s="55"/>
      <c r="M10" s="55"/>
      <c r="N10" s="55"/>
      <c r="O10" s="55"/>
      <c r="P10" s="55"/>
      <c r="Q10" s="55"/>
      <c r="R10" s="55"/>
      <c r="S10" s="1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</row>
    <row r="11" spans="1:136" ht="16.5" thickTop="1" thickBot="1" x14ac:dyDescent="0.3">
      <c r="A11" s="61" t="s">
        <v>99</v>
      </c>
      <c r="B11" s="62">
        <f t="shared" ref="B11:B14" si="2">B10-$E$5+C11</f>
        <v>1829.7201113043475</v>
      </c>
      <c r="C11" s="63">
        <f t="shared" si="0"/>
        <v>1219.8201113043476</v>
      </c>
      <c r="D11" s="61" t="s">
        <v>100</v>
      </c>
      <c r="E11" s="62">
        <f t="shared" ref="E11" si="3">E10+F11-E$5</f>
        <v>1829.7201113043477</v>
      </c>
      <c r="F11" s="63">
        <f t="shared" si="1"/>
        <v>1219.8201113043476</v>
      </c>
      <c r="G11" s="1"/>
      <c r="H11" s="55"/>
      <c r="I11" s="58" t="s">
        <v>85</v>
      </c>
      <c r="J11" s="55" t="s">
        <v>101</v>
      </c>
      <c r="K11" s="55"/>
      <c r="L11" s="55"/>
      <c r="M11" s="55"/>
      <c r="N11" s="55"/>
      <c r="O11" s="55"/>
      <c r="P11" s="55"/>
      <c r="Q11" s="55"/>
      <c r="R11" s="55"/>
      <c r="S11" s="1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</row>
    <row r="12" spans="1:136" ht="16.5" thickTop="1" thickBot="1" x14ac:dyDescent="0.3">
      <c r="A12" s="64" t="s">
        <v>102</v>
      </c>
      <c r="B12" s="62">
        <f t="shared" si="2"/>
        <v>1829.7201113043475</v>
      </c>
      <c r="C12" s="63">
        <f t="shared" si="0"/>
        <v>1219.8201113043476</v>
      </c>
      <c r="D12" s="64" t="s">
        <v>103</v>
      </c>
      <c r="E12" s="62">
        <f>E11+F12-E$5</f>
        <v>1829.7201113043477</v>
      </c>
      <c r="F12" s="63">
        <f t="shared" si="1"/>
        <v>1219.8201113043476</v>
      </c>
      <c r="G12" s="55"/>
      <c r="H12" s="55"/>
      <c r="I12" s="58" t="s">
        <v>85</v>
      </c>
      <c r="J12" s="55" t="s">
        <v>104</v>
      </c>
      <c r="K12" s="55"/>
      <c r="L12" s="55"/>
      <c r="M12" s="55"/>
      <c r="N12" s="55"/>
      <c r="O12" s="55"/>
      <c r="P12" s="55"/>
      <c r="Q12" s="55"/>
      <c r="R12" s="55"/>
      <c r="S12" s="1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</row>
    <row r="13" spans="1:136" ht="16.5" thickTop="1" thickBot="1" x14ac:dyDescent="0.3">
      <c r="A13" s="64" t="s">
        <v>105</v>
      </c>
      <c r="B13" s="62">
        <f t="shared" si="2"/>
        <v>1829.7201113043475</v>
      </c>
      <c r="C13" s="63">
        <f t="shared" si="0"/>
        <v>1219.8201113043476</v>
      </c>
      <c r="D13" s="64" t="s">
        <v>106</v>
      </c>
      <c r="E13" s="62">
        <f>E5*1.5</f>
        <v>1829.7301669565213</v>
      </c>
      <c r="F13" s="63">
        <f t="shared" si="1"/>
        <v>1219.8201113043476</v>
      </c>
      <c r="G13" s="55"/>
      <c r="H13" s="55"/>
      <c r="I13" s="55"/>
      <c r="J13" s="55" t="s">
        <v>107</v>
      </c>
      <c r="K13" s="55"/>
      <c r="L13" s="55"/>
      <c r="M13" s="55"/>
      <c r="N13" s="55"/>
      <c r="O13" s="55"/>
      <c r="P13" s="55"/>
      <c r="Q13" s="55"/>
      <c r="R13" s="55"/>
      <c r="S13" s="1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</row>
    <row r="14" spans="1:136" ht="16.5" thickTop="1" thickBot="1" x14ac:dyDescent="0.3">
      <c r="A14" s="64" t="s">
        <v>108</v>
      </c>
      <c r="B14" s="62">
        <f t="shared" si="2"/>
        <v>1829.7201113043475</v>
      </c>
      <c r="C14" s="63">
        <f t="shared" si="0"/>
        <v>1219.8201113043476</v>
      </c>
      <c r="D14" s="64" t="s">
        <v>109</v>
      </c>
      <c r="E14" s="62">
        <f>E13+F14-E5</f>
        <v>1219.8100556521738</v>
      </c>
      <c r="F14" s="65">
        <v>609.9</v>
      </c>
      <c r="G14" s="55"/>
      <c r="H14" s="55"/>
      <c r="I14" s="66"/>
      <c r="J14" s="55"/>
      <c r="K14" s="55"/>
      <c r="L14" s="55"/>
      <c r="M14" s="55"/>
      <c r="N14" s="55"/>
      <c r="O14" s="59"/>
      <c r="P14" s="55"/>
      <c r="Q14" s="55"/>
      <c r="R14" s="55"/>
      <c r="S14" s="1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</row>
    <row r="15" spans="1:136" ht="15.75" thickTop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</row>
    <row r="16" spans="1:136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</row>
    <row r="17" spans="1:136" x14ac:dyDescent="0.25">
      <c r="A17" s="67" t="s">
        <v>110</v>
      </c>
      <c r="B17" s="55"/>
      <c r="C17" s="55"/>
      <c r="D17" s="55"/>
      <c r="E17" s="56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</row>
    <row r="18" spans="1:136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</row>
    <row r="19" spans="1:136" x14ac:dyDescent="0.25">
      <c r="A19" s="55" t="s">
        <v>111</v>
      </c>
      <c r="B19" s="55"/>
      <c r="C19" s="56">
        <f>SUM(B9:B14,E9:E14)</f>
        <v>21346.741335652176</v>
      </c>
      <c r="D19" s="55" t="s">
        <v>58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</row>
    <row r="20" spans="1:136" x14ac:dyDescent="0.25">
      <c r="A20" s="55" t="s">
        <v>112</v>
      </c>
      <c r="B20" s="55"/>
      <c r="C20" s="56">
        <f>C19/12</f>
        <v>1778.8951113043479</v>
      </c>
      <c r="D20" s="55" t="s">
        <v>113</v>
      </c>
      <c r="E20" s="55"/>
      <c r="F20" s="56">
        <f>C20*11.5/C5</f>
        <v>1.4583257767427558</v>
      </c>
      <c r="G20" s="55" t="s">
        <v>114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</row>
    <row r="21" spans="1:136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</row>
    <row r="22" spans="1:136" ht="15.75" thickBot="1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</row>
    <row r="23" spans="1:136" ht="16.5" thickTop="1" thickBot="1" x14ac:dyDescent="0.3">
      <c r="A23" s="60" t="s">
        <v>88</v>
      </c>
      <c r="B23" s="60" t="s">
        <v>89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</row>
    <row r="24" spans="1:136" ht="16.5" thickTop="1" thickBot="1" x14ac:dyDescent="0.3">
      <c r="A24" s="61" t="s">
        <v>92</v>
      </c>
      <c r="B24" s="62">
        <v>1829.7201113043475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</row>
    <row r="25" spans="1:136" ht="16.5" thickTop="1" thickBot="1" x14ac:dyDescent="0.3">
      <c r="A25" s="61" t="s">
        <v>96</v>
      </c>
      <c r="B25" s="62">
        <v>1829.7201113043475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</row>
    <row r="26" spans="1:136" ht="16.5" thickTop="1" thickBot="1" x14ac:dyDescent="0.3">
      <c r="A26" s="61" t="s">
        <v>99</v>
      </c>
      <c r="B26" s="62">
        <v>1829.7201113043475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</row>
    <row r="27" spans="1:136" ht="16.5" thickTop="1" thickBot="1" x14ac:dyDescent="0.3">
      <c r="A27" s="64" t="s">
        <v>102</v>
      </c>
      <c r="B27" s="62">
        <v>1829.7201113043475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</row>
    <row r="28" spans="1:136" ht="16.5" thickTop="1" thickBot="1" x14ac:dyDescent="0.3">
      <c r="A28" s="64" t="s">
        <v>105</v>
      </c>
      <c r="B28" s="62">
        <v>1829.7201113043475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</row>
    <row r="29" spans="1:136" ht="16.5" thickTop="1" thickBot="1" x14ac:dyDescent="0.3">
      <c r="A29" s="64" t="s">
        <v>108</v>
      </c>
      <c r="B29" s="62">
        <v>1829.7201113043475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</row>
    <row r="30" spans="1:136" ht="16.5" thickTop="1" thickBot="1" x14ac:dyDescent="0.3">
      <c r="A30" s="61" t="s">
        <v>93</v>
      </c>
      <c r="B30" s="62">
        <v>1829.7201113043477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</row>
    <row r="31" spans="1:136" ht="16.5" thickTop="1" thickBot="1" x14ac:dyDescent="0.3">
      <c r="A31" s="61" t="s">
        <v>97</v>
      </c>
      <c r="B31" s="62">
        <v>1829.7201113043477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</row>
    <row r="32" spans="1:136" ht="16.5" thickTop="1" thickBot="1" x14ac:dyDescent="0.3">
      <c r="A32" s="64" t="s">
        <v>100</v>
      </c>
      <c r="B32" s="62">
        <v>1829.7201113043477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</row>
    <row r="33" spans="1:136" ht="16.5" thickTop="1" thickBot="1" x14ac:dyDescent="0.3">
      <c r="A33" s="64" t="s">
        <v>103</v>
      </c>
      <c r="B33" s="62">
        <v>1829.7201113043477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</row>
    <row r="34" spans="1:136" ht="16.5" thickTop="1" thickBot="1" x14ac:dyDescent="0.3">
      <c r="A34" s="64" t="s">
        <v>106</v>
      </c>
      <c r="B34" s="62">
        <v>1829.72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</row>
    <row r="35" spans="1:136" ht="16.5" thickTop="1" thickBot="1" x14ac:dyDescent="0.3">
      <c r="A35" s="64" t="s">
        <v>109</v>
      </c>
      <c r="B35" s="63">
        <v>1219.8100556521738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</row>
    <row r="36" spans="1:136" ht="15.75" thickTop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</row>
    <row r="37" spans="1:136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</row>
    <row r="38" spans="1:136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</row>
    <row r="39" spans="1:136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</row>
    <row r="40" spans="1:136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</row>
    <row r="41" spans="1:136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</row>
    <row r="42" spans="1:136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</row>
    <row r="43" spans="1:136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</row>
    <row r="44" spans="1:136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</row>
    <row r="45" spans="1:136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</row>
    <row r="46" spans="1:136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</row>
    <row r="47" spans="1:136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</row>
    <row r="48" spans="1:136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</row>
    <row r="49" spans="1:136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</row>
    <row r="50" spans="1:136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</row>
    <row r="51" spans="1:136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</row>
    <row r="52" spans="1:136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</row>
    <row r="53" spans="1:136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</row>
    <row r="54" spans="1:136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</row>
    <row r="55" spans="1:136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</row>
    <row r="56" spans="1:136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</row>
    <row r="57" spans="1:136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</row>
    <row r="58" spans="1:136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</row>
    <row r="59" spans="1:136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</row>
    <row r="60" spans="1:136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</row>
    <row r="61" spans="1:136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</row>
    <row r="62" spans="1:136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</row>
    <row r="63" spans="1:136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</row>
    <row r="64" spans="1:136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</row>
    <row r="65" spans="1:136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</row>
    <row r="66" spans="1:136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</row>
    <row r="67" spans="1:136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</row>
    <row r="68" spans="1:136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</row>
    <row r="69" spans="1:136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</row>
    <row r="70" spans="1:136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</row>
    <row r="71" spans="1:136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</row>
    <row r="72" spans="1:136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</row>
    <row r="73" spans="1:136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</row>
    <row r="74" spans="1:136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</row>
    <row r="75" spans="1:136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</row>
    <row r="76" spans="1:136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</row>
    <row r="77" spans="1:136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</row>
    <row r="78" spans="1:136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</row>
    <row r="79" spans="1:136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</row>
    <row r="80" spans="1:136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</row>
    <row r="81" spans="1:136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</row>
    <row r="82" spans="1:136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</row>
    <row r="83" spans="1:136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</row>
    <row r="84" spans="1:136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</row>
    <row r="85" spans="1:136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</row>
    <row r="86" spans="1:136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</row>
    <row r="87" spans="1:136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</row>
    <row r="88" spans="1:136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</row>
    <row r="89" spans="1:136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</row>
    <row r="90" spans="1:136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</row>
    <row r="91" spans="1:136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</row>
    <row r="92" spans="1:136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</row>
    <row r="93" spans="1:136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</row>
    <row r="94" spans="1:136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</row>
    <row r="95" spans="1:136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</row>
    <row r="96" spans="1:136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</row>
    <row r="97" spans="1:136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</row>
    <row r="98" spans="1:136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</row>
    <row r="99" spans="1:136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</row>
    <row r="100" spans="1:136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</row>
    <row r="101" spans="1:136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</row>
    <row r="102" spans="1:136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</row>
    <row r="103" spans="1:136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</row>
    <row r="104" spans="1:136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</row>
    <row r="105" spans="1:136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</row>
    <row r="106" spans="1:136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</row>
    <row r="107" spans="1:136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</row>
    <row r="108" spans="1:136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</row>
    <row r="109" spans="1:136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</row>
    <row r="110" spans="1:136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</row>
    <row r="111" spans="1:136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</row>
    <row r="112" spans="1:136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</row>
    <row r="113" spans="1:136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</row>
    <row r="114" spans="1:136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</row>
    <row r="115" spans="1:136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</row>
    <row r="116" spans="1:136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</row>
    <row r="117" spans="1:136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</row>
    <row r="118" spans="1:136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</row>
    <row r="119" spans="1:136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</row>
    <row r="120" spans="1:136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</row>
    <row r="121" spans="1:136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</row>
    <row r="122" spans="1:136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</row>
    <row r="123" spans="1:136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</row>
    <row r="124" spans="1:136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</row>
    <row r="125" spans="1:136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</row>
    <row r="126" spans="1:136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</row>
    <row r="127" spans="1:136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</row>
    <row r="128" spans="1:136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</row>
    <row r="129" spans="1:136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</row>
    <row r="130" spans="1:136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</row>
    <row r="131" spans="1:136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</row>
    <row r="132" spans="1:136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</row>
    <row r="133" spans="1:136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</row>
    <row r="134" spans="1:136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</row>
    <row r="135" spans="1:136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</row>
    <row r="136" spans="1:136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</row>
    <row r="137" spans="1:136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</row>
    <row r="138" spans="1:136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</row>
    <row r="139" spans="1:136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</row>
    <row r="140" spans="1:136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</row>
    <row r="141" spans="1:136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</row>
    <row r="142" spans="1:136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</row>
    <row r="143" spans="1:136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</row>
    <row r="144" spans="1:136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</row>
    <row r="145" spans="1:136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</row>
    <row r="146" spans="1:136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</row>
    <row r="147" spans="1:136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</row>
    <row r="148" spans="1:136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</row>
    <row r="149" spans="1:136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</row>
    <row r="150" spans="1:136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</row>
    <row r="151" spans="1:136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</row>
    <row r="152" spans="1:136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</row>
    <row r="153" spans="1:136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</row>
    <row r="154" spans="1:136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</row>
    <row r="155" spans="1:136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</row>
    <row r="156" spans="1:136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</row>
    <row r="157" spans="1:136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</row>
    <row r="158" spans="1:136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</row>
    <row r="159" spans="1:136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</row>
    <row r="160" spans="1:136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</row>
    <row r="161" spans="1:136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</row>
    <row r="162" spans="1:136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</row>
    <row r="163" spans="1:136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</row>
    <row r="164" spans="1:136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</row>
    <row r="165" spans="1:136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</row>
    <row r="166" spans="1:136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</row>
    <row r="167" spans="1:136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</row>
    <row r="168" spans="1:136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</row>
    <row r="169" spans="1:136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</row>
    <row r="170" spans="1:136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</row>
    <row r="171" spans="1:136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</row>
    <row r="172" spans="1:136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</row>
    <row r="173" spans="1:136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</row>
    <row r="174" spans="1:136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</row>
    <row r="175" spans="1:136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</row>
    <row r="176" spans="1:136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</row>
    <row r="177" spans="1:136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</row>
    <row r="178" spans="1:136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</row>
    <row r="179" spans="1:136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</row>
    <row r="180" spans="1:136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</row>
    <row r="181" spans="1:136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</row>
    <row r="182" spans="1:136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</row>
    <row r="183" spans="1:136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</row>
    <row r="184" spans="1:136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</row>
    <row r="185" spans="1:136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</row>
    <row r="186" spans="1:136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</row>
    <row r="187" spans="1:136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</row>
    <row r="188" spans="1:136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</row>
    <row r="189" spans="1:136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</row>
    <row r="190" spans="1:136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</row>
    <row r="191" spans="1:136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</row>
    <row r="192" spans="1:136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</row>
    <row r="193" spans="1:136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</row>
    <row r="194" spans="1:136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</row>
    <row r="195" spans="1:136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</row>
    <row r="196" spans="1:136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</row>
    <row r="197" spans="1:136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</row>
    <row r="198" spans="1:136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</row>
    <row r="199" spans="1:136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</row>
    <row r="200" spans="1:136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</row>
    <row r="201" spans="1:136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</row>
    <row r="202" spans="1:136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</row>
    <row r="203" spans="1:136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</row>
    <row r="204" spans="1:136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</row>
    <row r="205" spans="1:136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</row>
    <row r="206" spans="1:136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</row>
    <row r="207" spans="1:136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</row>
    <row r="208" spans="1:136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</row>
    <row r="209" spans="1:136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</row>
    <row r="210" spans="1:136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</row>
    <row r="211" spans="1:136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</row>
    <row r="212" spans="1:136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</row>
    <row r="213" spans="1:136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</row>
    <row r="214" spans="1:136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</row>
    <row r="215" spans="1:136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</row>
    <row r="216" spans="1:136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</row>
    <row r="217" spans="1:136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</row>
    <row r="218" spans="1:136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</row>
    <row r="219" spans="1:136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</row>
    <row r="220" spans="1:136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</row>
    <row r="221" spans="1:136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</row>
    <row r="222" spans="1:136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</row>
    <row r="223" spans="1:136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</row>
    <row r="224" spans="1:136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</row>
    <row r="225" spans="1:136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</row>
    <row r="226" spans="1:136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</row>
    <row r="227" spans="1:136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</row>
    <row r="228" spans="1:136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</row>
    <row r="229" spans="1:136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</row>
    <row r="230" spans="1:136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</row>
    <row r="231" spans="1:136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</row>
    <row r="232" spans="1:136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</row>
    <row r="233" spans="1:136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</row>
    <row r="234" spans="1:136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</row>
    <row r="235" spans="1:136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</row>
    <row r="236" spans="1:136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</row>
    <row r="237" spans="1:136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</row>
    <row r="238" spans="1:136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</row>
    <row r="239" spans="1:136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</row>
    <row r="240" spans="1:136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</row>
    <row r="241" spans="1:136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</row>
    <row r="242" spans="1:136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</row>
    <row r="243" spans="1:136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</row>
    <row r="244" spans="1:136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</row>
    <row r="245" spans="1:136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</row>
    <row r="246" spans="1:136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</row>
    <row r="247" spans="1:136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</row>
    <row r="248" spans="1:136" x14ac:dyDescent="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</row>
    <row r="249" spans="1:136" x14ac:dyDescent="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</row>
    <row r="250" spans="1:136" x14ac:dyDescent="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</row>
    <row r="251" spans="1:136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</row>
    <row r="252" spans="1:136" x14ac:dyDescent="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</row>
    <row r="253" spans="1:136" x14ac:dyDescent="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</row>
    <row r="254" spans="1:136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</row>
    <row r="255" spans="1:136" x14ac:dyDescent="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</row>
    <row r="256" spans="1:136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</row>
    <row r="257" spans="1:136" x14ac:dyDescent="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</row>
    <row r="258" spans="1:136" x14ac:dyDescent="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</row>
    <row r="259" spans="1:136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</row>
    <row r="260" spans="1:136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</row>
    <row r="261" spans="1:136" x14ac:dyDescent="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</row>
    <row r="262" spans="1:136" x14ac:dyDescent="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</row>
    <row r="263" spans="1:136" x14ac:dyDescent="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</row>
    <row r="264" spans="1:136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</row>
    <row r="265" spans="1:136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</row>
    <row r="266" spans="1:136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</row>
    <row r="267" spans="1:136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</row>
    <row r="268" spans="1:136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</row>
    <row r="269" spans="1:136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</row>
    <row r="270" spans="1:136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</row>
    <row r="271" spans="1:136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</row>
    <row r="272" spans="1:136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</row>
    <row r="273" spans="1:136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</row>
    <row r="274" spans="1:136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</row>
    <row r="275" spans="1:136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</row>
    <row r="276" spans="1:136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</row>
    <row r="277" spans="1:136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</row>
    <row r="278" spans="1:136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</row>
    <row r="279" spans="1:136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</row>
    <row r="280" spans="1:136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</row>
    <row r="281" spans="1:136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</row>
    <row r="282" spans="1:136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</row>
    <row r="283" spans="1:136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</row>
    <row r="284" spans="1:136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</row>
    <row r="285" spans="1:136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</row>
    <row r="286" spans="1:136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</row>
    <row r="287" spans="1:136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</row>
    <row r="288" spans="1:136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</row>
    <row r="289" spans="1:136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</row>
    <row r="290" spans="1:136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</row>
    <row r="291" spans="1:136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</row>
    <row r="292" spans="1:136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</row>
    <row r="293" spans="1:136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</row>
    <row r="294" spans="1:136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</row>
    <row r="295" spans="1:136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</row>
    <row r="296" spans="1:136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</row>
    <row r="297" spans="1:136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</row>
    <row r="298" spans="1:136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</row>
    <row r="299" spans="1:136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</row>
    <row r="300" spans="1:136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</row>
    <row r="301" spans="1:136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</row>
    <row r="302" spans="1:136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</row>
    <row r="303" spans="1:136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</row>
    <row r="304" spans="1:136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</row>
    <row r="305" spans="1:136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</row>
    <row r="306" spans="1:136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</row>
    <row r="307" spans="1:136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</row>
    <row r="308" spans="1:136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</row>
    <row r="309" spans="1:136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</row>
    <row r="310" spans="1:136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</row>
    <row r="311" spans="1:136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</row>
    <row r="312" spans="1:136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</row>
    <row r="313" spans="1:136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</row>
    <row r="314" spans="1:136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</row>
    <row r="315" spans="1:136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</row>
    <row r="316" spans="1:136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</row>
    <row r="317" spans="1:136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</row>
    <row r="318" spans="1:136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</row>
    <row r="319" spans="1:136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</row>
    <row r="320" spans="1:136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</row>
    <row r="321" spans="1:136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</row>
    <row r="322" spans="1:136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</row>
    <row r="323" spans="1:136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</row>
    <row r="324" spans="1:136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</row>
    <row r="325" spans="1:136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</row>
    <row r="326" spans="1:136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</row>
    <row r="327" spans="1:136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</row>
    <row r="328" spans="1:136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</row>
    <row r="329" spans="1:136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</row>
    <row r="330" spans="1:136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</row>
    <row r="331" spans="1:136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</row>
    <row r="332" spans="1:136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</row>
    <row r="333" spans="1:136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</row>
    <row r="334" spans="1:136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</row>
    <row r="335" spans="1:136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</row>
    <row r="336" spans="1:136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</row>
    <row r="337" spans="1:136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</row>
    <row r="338" spans="1:136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</row>
    <row r="339" spans="1:136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</row>
    <row r="340" spans="1:136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</row>
    <row r="341" spans="1:136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</row>
    <row r="342" spans="1:136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</row>
    <row r="343" spans="1:136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</row>
    <row r="344" spans="1:136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</row>
    <row r="345" spans="1:136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</row>
    <row r="346" spans="1:136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</row>
    <row r="347" spans="1:136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</row>
    <row r="348" spans="1:136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</row>
    <row r="349" spans="1:136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</row>
    <row r="350" spans="1:136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</row>
    <row r="351" spans="1:136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</row>
    <row r="352" spans="1:136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</row>
    <row r="353" spans="1:136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</row>
    <row r="354" spans="1:136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</row>
    <row r="355" spans="1:136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</row>
    <row r="356" spans="1:136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</row>
    <row r="357" spans="1:136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</row>
    <row r="358" spans="1:136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</row>
    <row r="359" spans="1:136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</row>
    <row r="360" spans="1:136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</row>
    <row r="361" spans="1:136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</row>
    <row r="362" spans="1:136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</row>
    <row r="363" spans="1:136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</row>
    <row r="364" spans="1:136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</row>
    <row r="365" spans="1:136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</row>
    <row r="366" spans="1:136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</row>
    <row r="367" spans="1:136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</row>
    <row r="368" spans="1:136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</row>
    <row r="369" spans="1:136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</row>
    <row r="370" spans="1:136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</row>
    <row r="371" spans="1:136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</row>
    <row r="372" spans="1:136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</row>
    <row r="373" spans="1:136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</row>
    <row r="374" spans="1:136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</row>
    <row r="375" spans="1:136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</row>
    <row r="376" spans="1:136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</row>
    <row r="377" spans="1:136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</row>
    <row r="378" spans="1:136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</row>
    <row r="379" spans="1:136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</row>
    <row r="380" spans="1:136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</row>
    <row r="381" spans="1:136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</row>
    <row r="382" spans="1:136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</row>
    <row r="383" spans="1:136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</row>
    <row r="384" spans="1:136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</row>
    <row r="385" spans="1:136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</row>
    <row r="386" spans="1:136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</row>
    <row r="387" spans="1:136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</row>
    <row r="388" spans="1:136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</row>
    <row r="389" spans="1:136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</row>
    <row r="390" spans="1:136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</row>
    <row r="391" spans="1:136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</row>
    <row r="392" spans="1:136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</row>
    <row r="393" spans="1:136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</row>
    <row r="394" spans="1:136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</row>
    <row r="395" spans="1:136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</row>
    <row r="396" spans="1:136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</row>
    <row r="397" spans="1:136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</row>
    <row r="398" spans="1:136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</row>
    <row r="399" spans="1:136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</row>
    <row r="400" spans="1:136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</row>
    <row r="401" spans="1:136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</row>
    <row r="402" spans="1:136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  <c r="EA402" s="55"/>
      <c r="EB402" s="55"/>
      <c r="EC402" s="55"/>
      <c r="ED402" s="55"/>
      <c r="EE402" s="55"/>
      <c r="EF402" s="55"/>
    </row>
    <row r="403" spans="1:136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  <c r="EA403" s="55"/>
      <c r="EB403" s="55"/>
      <c r="EC403" s="55"/>
      <c r="ED403" s="55"/>
      <c r="EE403" s="55"/>
      <c r="EF403" s="55"/>
    </row>
    <row r="404" spans="1:136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</row>
    <row r="405" spans="1:136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</row>
    <row r="406" spans="1:136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</row>
    <row r="407" spans="1:136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</row>
    <row r="408" spans="1:136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</row>
    <row r="409" spans="1:136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</row>
    <row r="410" spans="1:136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</row>
    <row r="411" spans="1:136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</row>
    <row r="412" spans="1:136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</row>
    <row r="413" spans="1:136" x14ac:dyDescent="0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</row>
    <row r="414" spans="1:136" x14ac:dyDescent="0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</row>
    <row r="415" spans="1:136" x14ac:dyDescent="0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</row>
    <row r="416" spans="1:136" x14ac:dyDescent="0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</row>
    <row r="417" spans="1:136" x14ac:dyDescent="0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</row>
    <row r="418" spans="1:136" x14ac:dyDescent="0.2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</row>
    <row r="419" spans="1:136" x14ac:dyDescent="0.2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</row>
    <row r="420" spans="1:136" x14ac:dyDescent="0.2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</row>
    <row r="421" spans="1:136" x14ac:dyDescent="0.2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</row>
    <row r="422" spans="1:136" x14ac:dyDescent="0.2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</row>
    <row r="423" spans="1:136" x14ac:dyDescent="0.2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</row>
    <row r="424" spans="1:136" x14ac:dyDescent="0.2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</row>
    <row r="425" spans="1:136" x14ac:dyDescent="0.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</row>
    <row r="426" spans="1:136" x14ac:dyDescent="0.2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</row>
    <row r="427" spans="1:136" x14ac:dyDescent="0.2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</row>
    <row r="428" spans="1:136" x14ac:dyDescent="0.2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</row>
    <row r="429" spans="1:136" x14ac:dyDescent="0.2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</row>
    <row r="430" spans="1:136" x14ac:dyDescent="0.2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</row>
    <row r="431" spans="1:136" x14ac:dyDescent="0.2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</row>
    <row r="432" spans="1:136" x14ac:dyDescent="0.2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</row>
    <row r="433" spans="1:136" x14ac:dyDescent="0.2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</row>
    <row r="434" spans="1:136" x14ac:dyDescent="0.2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</row>
    <row r="435" spans="1:136" x14ac:dyDescent="0.2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</row>
    <row r="436" spans="1:136" x14ac:dyDescent="0.2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</row>
    <row r="437" spans="1:136" x14ac:dyDescent="0.2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</row>
    <row r="438" spans="1:136" x14ac:dyDescent="0.2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</row>
    <row r="439" spans="1:136" x14ac:dyDescent="0.2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</row>
    <row r="440" spans="1:136" x14ac:dyDescent="0.2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</row>
    <row r="441" spans="1:136" x14ac:dyDescent="0.2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</row>
    <row r="442" spans="1:136" x14ac:dyDescent="0.2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</row>
    <row r="443" spans="1:136" x14ac:dyDescent="0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</row>
    <row r="444" spans="1:136" x14ac:dyDescent="0.2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</row>
    <row r="445" spans="1:136" x14ac:dyDescent="0.2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</row>
    <row r="446" spans="1:136" x14ac:dyDescent="0.2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</row>
    <row r="447" spans="1:136" x14ac:dyDescent="0.2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</row>
    <row r="448" spans="1:136" x14ac:dyDescent="0.2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</row>
    <row r="449" spans="1:136" x14ac:dyDescent="0.2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</row>
    <row r="450" spans="1:136" x14ac:dyDescent="0.2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</row>
    <row r="451" spans="1:136" x14ac:dyDescent="0.2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</row>
    <row r="452" spans="1:136" x14ac:dyDescent="0.2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</row>
    <row r="453" spans="1:136" x14ac:dyDescent="0.2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</row>
    <row r="454" spans="1:136" x14ac:dyDescent="0.2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</row>
    <row r="455" spans="1:136" x14ac:dyDescent="0.2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  <c r="EA455" s="55"/>
      <c r="EB455" s="55"/>
      <c r="EC455" s="55"/>
      <c r="ED455" s="55"/>
      <c r="EE455" s="55"/>
      <c r="EF455" s="55"/>
    </row>
    <row r="456" spans="1:136" x14ac:dyDescent="0.2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</row>
    <row r="457" spans="1:136" x14ac:dyDescent="0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</row>
    <row r="458" spans="1:136" x14ac:dyDescent="0.2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</row>
    <row r="459" spans="1:136" x14ac:dyDescent="0.2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</row>
    <row r="460" spans="1:136" x14ac:dyDescent="0.2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</row>
    <row r="461" spans="1:136" x14ac:dyDescent="0.2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  <c r="EA461" s="55"/>
      <c r="EB461" s="55"/>
      <c r="EC461" s="55"/>
      <c r="ED461" s="55"/>
      <c r="EE461" s="55"/>
      <c r="EF461" s="55"/>
    </row>
    <row r="462" spans="1:136" x14ac:dyDescent="0.2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</row>
    <row r="463" spans="1:136" x14ac:dyDescent="0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</row>
    <row r="464" spans="1:136" x14ac:dyDescent="0.2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</row>
    <row r="465" spans="1:136" x14ac:dyDescent="0.2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</row>
    <row r="466" spans="1:136" x14ac:dyDescent="0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</row>
    <row r="467" spans="1:136" x14ac:dyDescent="0.2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</row>
    <row r="468" spans="1:136" x14ac:dyDescent="0.2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</row>
    <row r="469" spans="1:136" x14ac:dyDescent="0.2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</row>
    <row r="470" spans="1:136" x14ac:dyDescent="0.2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  <c r="DW470" s="55"/>
      <c r="DX470" s="55"/>
      <c r="DY470" s="55"/>
      <c r="DZ470" s="55"/>
      <c r="EA470" s="55"/>
      <c r="EB470" s="55"/>
      <c r="EC470" s="55"/>
      <c r="ED470" s="55"/>
      <c r="EE470" s="55"/>
      <c r="EF470" s="55"/>
    </row>
    <row r="471" spans="1:136" x14ac:dyDescent="0.2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  <c r="DW471" s="55"/>
      <c r="DX471" s="55"/>
      <c r="DY471" s="55"/>
      <c r="DZ471" s="55"/>
      <c r="EA471" s="55"/>
      <c r="EB471" s="55"/>
      <c r="EC471" s="55"/>
      <c r="ED471" s="55"/>
      <c r="EE471" s="55"/>
      <c r="EF471" s="55"/>
    </row>
    <row r="472" spans="1:136" x14ac:dyDescent="0.2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  <c r="DW472" s="55"/>
      <c r="DX472" s="55"/>
      <c r="DY472" s="55"/>
      <c r="DZ472" s="55"/>
      <c r="EA472" s="55"/>
      <c r="EB472" s="55"/>
      <c r="EC472" s="55"/>
      <c r="ED472" s="55"/>
      <c r="EE472" s="55"/>
      <c r="EF472" s="55"/>
    </row>
    <row r="473" spans="1:136" x14ac:dyDescent="0.2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</row>
    <row r="474" spans="1:136" x14ac:dyDescent="0.2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</row>
    <row r="475" spans="1:136" x14ac:dyDescent="0.2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  <c r="DW475" s="55"/>
      <c r="DX475" s="55"/>
      <c r="DY475" s="55"/>
      <c r="DZ475" s="55"/>
      <c r="EA475" s="55"/>
      <c r="EB475" s="55"/>
      <c r="EC475" s="55"/>
      <c r="ED475" s="55"/>
      <c r="EE475" s="55"/>
      <c r="EF475" s="55"/>
    </row>
    <row r="476" spans="1:136" x14ac:dyDescent="0.2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  <c r="DW476" s="55"/>
      <c r="DX476" s="55"/>
      <c r="DY476" s="55"/>
      <c r="DZ476" s="55"/>
      <c r="EA476" s="55"/>
      <c r="EB476" s="55"/>
      <c r="EC476" s="55"/>
      <c r="ED476" s="55"/>
      <c r="EE476" s="55"/>
      <c r="EF476" s="55"/>
    </row>
    <row r="477" spans="1:136" x14ac:dyDescent="0.2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  <c r="DW477" s="55"/>
      <c r="DX477" s="55"/>
      <c r="DY477" s="55"/>
      <c r="DZ477" s="55"/>
      <c r="EA477" s="55"/>
      <c r="EB477" s="55"/>
      <c r="EC477" s="55"/>
      <c r="ED477" s="55"/>
      <c r="EE477" s="55"/>
      <c r="EF477" s="55"/>
    </row>
    <row r="478" spans="1:136" x14ac:dyDescent="0.2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  <c r="DW478" s="55"/>
      <c r="DX478" s="55"/>
      <c r="DY478" s="55"/>
      <c r="DZ478" s="55"/>
      <c r="EA478" s="55"/>
      <c r="EB478" s="55"/>
      <c r="EC478" s="55"/>
      <c r="ED478" s="55"/>
      <c r="EE478" s="55"/>
      <c r="EF478" s="55"/>
    </row>
    <row r="479" spans="1:136" x14ac:dyDescent="0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  <c r="DW479" s="55"/>
      <c r="DX479" s="55"/>
      <c r="DY479" s="55"/>
      <c r="DZ479" s="55"/>
      <c r="EA479" s="55"/>
      <c r="EB479" s="55"/>
      <c r="EC479" s="55"/>
      <c r="ED479" s="55"/>
      <c r="EE479" s="55"/>
      <c r="EF479" s="55"/>
    </row>
    <row r="480" spans="1:136" x14ac:dyDescent="0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  <c r="DW480" s="55"/>
      <c r="DX480" s="55"/>
      <c r="DY480" s="55"/>
      <c r="DZ480" s="55"/>
      <c r="EA480" s="55"/>
      <c r="EB480" s="55"/>
      <c r="EC480" s="55"/>
      <c r="ED480" s="55"/>
      <c r="EE480" s="55"/>
      <c r="EF480" s="55"/>
    </row>
    <row r="481" spans="1:136" x14ac:dyDescent="0.2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  <c r="DW481" s="55"/>
      <c r="DX481" s="55"/>
      <c r="DY481" s="55"/>
      <c r="DZ481" s="55"/>
      <c r="EA481" s="55"/>
      <c r="EB481" s="55"/>
      <c r="EC481" s="55"/>
      <c r="ED481" s="55"/>
      <c r="EE481" s="55"/>
      <c r="EF481" s="55"/>
    </row>
    <row r="482" spans="1:136" x14ac:dyDescent="0.2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  <c r="DW482" s="55"/>
      <c r="DX482" s="55"/>
      <c r="DY482" s="55"/>
      <c r="DZ482" s="55"/>
      <c r="EA482" s="55"/>
      <c r="EB482" s="55"/>
      <c r="EC482" s="55"/>
      <c r="ED482" s="55"/>
      <c r="EE482" s="55"/>
      <c r="EF482" s="55"/>
    </row>
    <row r="483" spans="1:136" x14ac:dyDescent="0.2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  <c r="DW483" s="55"/>
      <c r="DX483" s="55"/>
      <c r="DY483" s="55"/>
      <c r="DZ483" s="55"/>
      <c r="EA483" s="55"/>
      <c r="EB483" s="55"/>
      <c r="EC483" s="55"/>
      <c r="ED483" s="55"/>
      <c r="EE483" s="55"/>
      <c r="EF483" s="55"/>
    </row>
    <row r="484" spans="1:136" x14ac:dyDescent="0.2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  <c r="DW484" s="55"/>
      <c r="DX484" s="55"/>
      <c r="DY484" s="55"/>
      <c r="DZ484" s="55"/>
      <c r="EA484" s="55"/>
      <c r="EB484" s="55"/>
      <c r="EC484" s="55"/>
      <c r="ED484" s="55"/>
      <c r="EE484" s="55"/>
      <c r="EF484" s="55"/>
    </row>
    <row r="485" spans="1:136" x14ac:dyDescent="0.2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  <c r="DW485" s="55"/>
      <c r="DX485" s="55"/>
      <c r="DY485" s="55"/>
      <c r="DZ485" s="55"/>
      <c r="EA485" s="55"/>
      <c r="EB485" s="55"/>
      <c r="EC485" s="55"/>
      <c r="ED485" s="55"/>
      <c r="EE485" s="55"/>
      <c r="EF485" s="55"/>
    </row>
    <row r="486" spans="1:136" x14ac:dyDescent="0.2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  <c r="DW486" s="55"/>
      <c r="DX486" s="55"/>
      <c r="DY486" s="55"/>
      <c r="DZ486" s="55"/>
      <c r="EA486" s="55"/>
      <c r="EB486" s="55"/>
      <c r="EC486" s="55"/>
      <c r="ED486" s="55"/>
      <c r="EE486" s="55"/>
      <c r="EF486" s="55"/>
    </row>
    <row r="487" spans="1:136" x14ac:dyDescent="0.2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  <c r="DW487" s="55"/>
      <c r="DX487" s="55"/>
      <c r="DY487" s="55"/>
      <c r="DZ487" s="55"/>
      <c r="EA487" s="55"/>
      <c r="EB487" s="55"/>
      <c r="EC487" s="55"/>
      <c r="ED487" s="55"/>
      <c r="EE487" s="55"/>
      <c r="EF487" s="55"/>
    </row>
    <row r="488" spans="1:136" x14ac:dyDescent="0.2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  <c r="DW488" s="55"/>
      <c r="DX488" s="55"/>
      <c r="DY488" s="55"/>
      <c r="DZ488" s="55"/>
      <c r="EA488" s="55"/>
      <c r="EB488" s="55"/>
      <c r="EC488" s="55"/>
      <c r="ED488" s="55"/>
      <c r="EE488" s="55"/>
      <c r="EF488" s="55"/>
    </row>
    <row r="489" spans="1:136" x14ac:dyDescent="0.2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  <c r="DW489" s="55"/>
      <c r="DX489" s="55"/>
      <c r="DY489" s="55"/>
      <c r="DZ489" s="55"/>
      <c r="EA489" s="55"/>
      <c r="EB489" s="55"/>
      <c r="EC489" s="55"/>
      <c r="ED489" s="55"/>
      <c r="EE489" s="55"/>
      <c r="EF489" s="55"/>
    </row>
    <row r="490" spans="1:136" x14ac:dyDescent="0.2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  <c r="DW490" s="55"/>
      <c r="DX490" s="55"/>
      <c r="DY490" s="55"/>
      <c r="DZ490" s="55"/>
      <c r="EA490" s="55"/>
      <c r="EB490" s="55"/>
      <c r="EC490" s="55"/>
      <c r="ED490" s="55"/>
      <c r="EE490" s="55"/>
      <c r="EF490" s="55"/>
    </row>
    <row r="491" spans="1:136" x14ac:dyDescent="0.2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  <c r="DW491" s="55"/>
      <c r="DX491" s="55"/>
      <c r="DY491" s="55"/>
      <c r="DZ491" s="55"/>
      <c r="EA491" s="55"/>
      <c r="EB491" s="55"/>
      <c r="EC491" s="55"/>
      <c r="ED491" s="55"/>
      <c r="EE491" s="55"/>
      <c r="EF491" s="55"/>
    </row>
    <row r="492" spans="1:136" x14ac:dyDescent="0.2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  <c r="DW492" s="55"/>
      <c r="DX492" s="55"/>
      <c r="DY492" s="55"/>
      <c r="DZ492" s="55"/>
      <c r="EA492" s="55"/>
      <c r="EB492" s="55"/>
      <c r="EC492" s="55"/>
      <c r="ED492" s="55"/>
      <c r="EE492" s="55"/>
      <c r="EF492" s="55"/>
    </row>
    <row r="493" spans="1:136" x14ac:dyDescent="0.2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  <c r="DW493" s="55"/>
      <c r="DX493" s="55"/>
      <c r="DY493" s="55"/>
      <c r="DZ493" s="55"/>
      <c r="EA493" s="55"/>
      <c r="EB493" s="55"/>
      <c r="EC493" s="55"/>
      <c r="ED493" s="55"/>
      <c r="EE493" s="55"/>
      <c r="EF493" s="55"/>
    </row>
    <row r="494" spans="1:136" x14ac:dyDescent="0.2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  <c r="DW494" s="55"/>
      <c r="DX494" s="55"/>
      <c r="DY494" s="55"/>
      <c r="DZ494" s="55"/>
      <c r="EA494" s="55"/>
      <c r="EB494" s="55"/>
      <c r="EC494" s="55"/>
      <c r="ED494" s="55"/>
      <c r="EE494" s="55"/>
      <c r="EF494" s="55"/>
    </row>
    <row r="495" spans="1:136" x14ac:dyDescent="0.2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  <c r="DW495" s="55"/>
      <c r="DX495" s="55"/>
      <c r="DY495" s="55"/>
      <c r="DZ495" s="55"/>
      <c r="EA495" s="55"/>
      <c r="EB495" s="55"/>
      <c r="EC495" s="55"/>
      <c r="ED495" s="55"/>
      <c r="EE495" s="55"/>
      <c r="EF495" s="55"/>
    </row>
    <row r="496" spans="1:136" x14ac:dyDescent="0.2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  <c r="DW496" s="55"/>
      <c r="DX496" s="55"/>
      <c r="DY496" s="55"/>
      <c r="DZ496" s="55"/>
      <c r="EA496" s="55"/>
      <c r="EB496" s="55"/>
      <c r="EC496" s="55"/>
      <c r="ED496" s="55"/>
      <c r="EE496" s="55"/>
      <c r="EF496" s="55"/>
    </row>
    <row r="497" spans="1:136" x14ac:dyDescent="0.2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  <c r="DW497" s="55"/>
      <c r="DX497" s="55"/>
      <c r="DY497" s="55"/>
      <c r="DZ497" s="55"/>
      <c r="EA497" s="55"/>
      <c r="EB497" s="55"/>
      <c r="EC497" s="55"/>
      <c r="ED497" s="55"/>
      <c r="EE497" s="55"/>
      <c r="EF497" s="55"/>
    </row>
    <row r="498" spans="1:136" x14ac:dyDescent="0.2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  <c r="DZ498" s="55"/>
      <c r="EA498" s="55"/>
      <c r="EB498" s="55"/>
      <c r="EC498" s="55"/>
      <c r="ED498" s="55"/>
      <c r="EE498" s="55"/>
      <c r="EF498" s="55"/>
    </row>
    <row r="499" spans="1:136" x14ac:dyDescent="0.2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</row>
    <row r="500" spans="1:136" x14ac:dyDescent="0.2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  <c r="DZ500" s="55"/>
      <c r="EA500" s="55"/>
      <c r="EB500" s="55"/>
      <c r="EC500" s="55"/>
      <c r="ED500" s="55"/>
      <c r="EE500" s="55"/>
      <c r="EF500" s="55"/>
    </row>
    <row r="501" spans="1:136" x14ac:dyDescent="0.2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  <c r="DW501" s="55"/>
      <c r="DX501" s="55"/>
      <c r="DY501" s="55"/>
      <c r="DZ501" s="55"/>
      <c r="EA501" s="55"/>
      <c r="EB501" s="55"/>
      <c r="EC501" s="55"/>
      <c r="ED501" s="55"/>
      <c r="EE501" s="55"/>
      <c r="EF501" s="55"/>
    </row>
    <row r="502" spans="1:136" x14ac:dyDescent="0.2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</row>
    <row r="503" spans="1:136" x14ac:dyDescent="0.2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  <c r="DZ503" s="55"/>
      <c r="EA503" s="55"/>
      <c r="EB503" s="55"/>
      <c r="EC503" s="55"/>
      <c r="ED503" s="55"/>
      <c r="EE503" s="55"/>
      <c r="EF503" s="55"/>
    </row>
    <row r="504" spans="1:136" x14ac:dyDescent="0.2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  <c r="DW504" s="55"/>
      <c r="DX504" s="55"/>
      <c r="DY504" s="55"/>
      <c r="DZ504" s="55"/>
      <c r="EA504" s="55"/>
      <c r="EB504" s="55"/>
      <c r="EC504" s="55"/>
      <c r="ED504" s="55"/>
      <c r="EE504" s="55"/>
      <c r="EF504" s="55"/>
    </row>
    <row r="505" spans="1:136" x14ac:dyDescent="0.2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  <c r="DW505" s="55"/>
      <c r="DX505" s="55"/>
      <c r="DY505" s="55"/>
      <c r="DZ505" s="55"/>
      <c r="EA505" s="55"/>
      <c r="EB505" s="55"/>
      <c r="EC505" s="55"/>
      <c r="ED505" s="55"/>
      <c r="EE505" s="55"/>
      <c r="EF505" s="55"/>
    </row>
    <row r="506" spans="1:136" x14ac:dyDescent="0.2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  <c r="DW506" s="55"/>
      <c r="DX506" s="55"/>
      <c r="DY506" s="55"/>
      <c r="DZ506" s="55"/>
      <c r="EA506" s="55"/>
      <c r="EB506" s="55"/>
      <c r="EC506" s="55"/>
      <c r="ED506" s="55"/>
      <c r="EE506" s="55"/>
      <c r="EF506" s="55"/>
    </row>
    <row r="507" spans="1:136" x14ac:dyDescent="0.2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  <c r="DW507" s="55"/>
      <c r="DX507" s="55"/>
      <c r="DY507" s="55"/>
      <c r="DZ507" s="55"/>
      <c r="EA507" s="55"/>
      <c r="EB507" s="55"/>
      <c r="EC507" s="55"/>
      <c r="ED507" s="55"/>
      <c r="EE507" s="55"/>
      <c r="EF507" s="55"/>
    </row>
    <row r="508" spans="1:136" x14ac:dyDescent="0.2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  <c r="DW508" s="55"/>
      <c r="DX508" s="55"/>
      <c r="DY508" s="55"/>
      <c r="DZ508" s="55"/>
      <c r="EA508" s="55"/>
      <c r="EB508" s="55"/>
      <c r="EC508" s="55"/>
      <c r="ED508" s="55"/>
      <c r="EE508" s="55"/>
      <c r="EF508" s="55"/>
    </row>
    <row r="509" spans="1:136" x14ac:dyDescent="0.2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  <c r="DW509" s="55"/>
      <c r="DX509" s="55"/>
      <c r="DY509" s="55"/>
      <c r="DZ509" s="55"/>
      <c r="EA509" s="55"/>
      <c r="EB509" s="55"/>
      <c r="EC509" s="55"/>
      <c r="ED509" s="55"/>
      <c r="EE509" s="55"/>
      <c r="EF509" s="55"/>
    </row>
    <row r="510" spans="1:136" x14ac:dyDescent="0.2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  <c r="DZ510" s="55"/>
      <c r="EA510" s="55"/>
      <c r="EB510" s="55"/>
      <c r="EC510" s="55"/>
      <c r="ED510" s="55"/>
      <c r="EE510" s="55"/>
      <c r="EF510" s="55"/>
    </row>
    <row r="511" spans="1:136" x14ac:dyDescent="0.2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  <c r="DW511" s="55"/>
      <c r="DX511" s="55"/>
      <c r="DY511" s="55"/>
      <c r="DZ511" s="55"/>
      <c r="EA511" s="55"/>
      <c r="EB511" s="55"/>
      <c r="EC511" s="55"/>
      <c r="ED511" s="55"/>
      <c r="EE511" s="55"/>
      <c r="EF511" s="55"/>
    </row>
    <row r="512" spans="1:136" x14ac:dyDescent="0.2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  <c r="DW512" s="55"/>
      <c r="DX512" s="55"/>
      <c r="DY512" s="55"/>
      <c r="DZ512" s="55"/>
      <c r="EA512" s="55"/>
      <c r="EB512" s="55"/>
      <c r="EC512" s="55"/>
      <c r="ED512" s="55"/>
      <c r="EE512" s="55"/>
      <c r="EF512" s="55"/>
    </row>
    <row r="513" spans="1:136" x14ac:dyDescent="0.2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  <c r="DW513" s="55"/>
      <c r="DX513" s="55"/>
      <c r="DY513" s="55"/>
      <c r="DZ513" s="55"/>
      <c r="EA513" s="55"/>
      <c r="EB513" s="55"/>
      <c r="EC513" s="55"/>
      <c r="ED513" s="55"/>
      <c r="EE513" s="55"/>
      <c r="EF513" s="55"/>
    </row>
    <row r="514" spans="1:136" x14ac:dyDescent="0.2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  <c r="DW514" s="55"/>
      <c r="DX514" s="55"/>
      <c r="DY514" s="55"/>
      <c r="DZ514" s="55"/>
      <c r="EA514" s="55"/>
      <c r="EB514" s="55"/>
      <c r="EC514" s="55"/>
      <c r="ED514" s="55"/>
      <c r="EE514" s="55"/>
      <c r="EF514" s="55"/>
    </row>
    <row r="515" spans="1:136" x14ac:dyDescent="0.2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  <c r="DW515" s="55"/>
      <c r="DX515" s="55"/>
      <c r="DY515" s="55"/>
      <c r="DZ515" s="55"/>
      <c r="EA515" s="55"/>
      <c r="EB515" s="55"/>
      <c r="EC515" s="55"/>
      <c r="ED515" s="55"/>
      <c r="EE515" s="55"/>
      <c r="EF515" s="55"/>
    </row>
    <row r="516" spans="1:136" x14ac:dyDescent="0.2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  <c r="DW516" s="55"/>
      <c r="DX516" s="55"/>
      <c r="DY516" s="55"/>
      <c r="DZ516" s="55"/>
      <c r="EA516" s="55"/>
      <c r="EB516" s="55"/>
      <c r="EC516" s="55"/>
      <c r="ED516" s="55"/>
      <c r="EE516" s="55"/>
      <c r="EF516" s="55"/>
    </row>
    <row r="517" spans="1:136" x14ac:dyDescent="0.2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  <c r="DW517" s="55"/>
      <c r="DX517" s="55"/>
      <c r="DY517" s="55"/>
      <c r="DZ517" s="55"/>
      <c r="EA517" s="55"/>
      <c r="EB517" s="55"/>
      <c r="EC517" s="55"/>
      <c r="ED517" s="55"/>
      <c r="EE517" s="55"/>
      <c r="EF517" s="55"/>
    </row>
    <row r="518" spans="1:136" x14ac:dyDescent="0.2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  <c r="DZ518" s="55"/>
      <c r="EA518" s="55"/>
      <c r="EB518" s="55"/>
      <c r="EC518" s="55"/>
      <c r="ED518" s="55"/>
      <c r="EE518" s="55"/>
      <c r="EF518" s="55"/>
    </row>
    <row r="519" spans="1:136" x14ac:dyDescent="0.2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</row>
    <row r="520" spans="1:136" x14ac:dyDescent="0.2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  <c r="DW520" s="55"/>
      <c r="DX520" s="55"/>
      <c r="DY520" s="55"/>
      <c r="DZ520" s="55"/>
      <c r="EA520" s="55"/>
      <c r="EB520" s="55"/>
      <c r="EC520" s="55"/>
      <c r="ED520" s="55"/>
      <c r="EE520" s="55"/>
      <c r="EF520" s="55"/>
    </row>
    <row r="521" spans="1:136" x14ac:dyDescent="0.2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  <c r="DZ521" s="55"/>
      <c r="EA521" s="55"/>
      <c r="EB521" s="55"/>
      <c r="EC521" s="55"/>
      <c r="ED521" s="55"/>
      <c r="EE521" s="55"/>
      <c r="EF521" s="55"/>
    </row>
    <row r="522" spans="1:136" x14ac:dyDescent="0.2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</row>
    <row r="523" spans="1:136" x14ac:dyDescent="0.2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  <c r="DW523" s="55"/>
      <c r="DX523" s="55"/>
      <c r="DY523" s="55"/>
      <c r="DZ523" s="55"/>
      <c r="EA523" s="55"/>
      <c r="EB523" s="55"/>
      <c r="EC523" s="55"/>
      <c r="ED523" s="55"/>
      <c r="EE523" s="55"/>
      <c r="EF523" s="55"/>
    </row>
    <row r="524" spans="1:136" x14ac:dyDescent="0.2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</row>
    <row r="525" spans="1:136" x14ac:dyDescent="0.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</row>
    <row r="526" spans="1:136" x14ac:dyDescent="0.2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</row>
    <row r="527" spans="1:136" x14ac:dyDescent="0.2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  <c r="DW527" s="55"/>
      <c r="DX527" s="55"/>
      <c r="DY527" s="55"/>
      <c r="DZ527" s="55"/>
      <c r="EA527" s="55"/>
      <c r="EB527" s="55"/>
      <c r="EC527" s="55"/>
      <c r="ED527" s="55"/>
      <c r="EE527" s="55"/>
      <c r="EF527" s="55"/>
    </row>
    <row r="528" spans="1:136" x14ac:dyDescent="0.2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</row>
    <row r="529" spans="1:136" x14ac:dyDescent="0.2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  <c r="DW529" s="55"/>
      <c r="DX529" s="55"/>
      <c r="DY529" s="55"/>
      <c r="DZ529" s="55"/>
      <c r="EA529" s="55"/>
      <c r="EB529" s="55"/>
      <c r="EC529" s="55"/>
      <c r="ED529" s="55"/>
      <c r="EE529" s="55"/>
      <c r="EF529" s="55"/>
    </row>
    <row r="530" spans="1:136" x14ac:dyDescent="0.2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  <c r="DZ530" s="55"/>
      <c r="EA530" s="55"/>
      <c r="EB530" s="55"/>
      <c r="EC530" s="55"/>
      <c r="ED530" s="55"/>
      <c r="EE530" s="55"/>
      <c r="EF530" s="55"/>
    </row>
    <row r="531" spans="1:136" x14ac:dyDescent="0.2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  <c r="DZ531" s="55"/>
      <c r="EA531" s="55"/>
      <c r="EB531" s="55"/>
      <c r="EC531" s="55"/>
      <c r="ED531" s="55"/>
      <c r="EE531" s="55"/>
      <c r="EF531" s="55"/>
    </row>
    <row r="532" spans="1:136" x14ac:dyDescent="0.2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  <c r="DZ532" s="55"/>
      <c r="EA532" s="55"/>
      <c r="EB532" s="55"/>
      <c r="EC532" s="55"/>
      <c r="ED532" s="55"/>
      <c r="EE532" s="55"/>
      <c r="EF532" s="55"/>
    </row>
    <row r="533" spans="1:136" x14ac:dyDescent="0.2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  <c r="DW533" s="55"/>
      <c r="DX533" s="55"/>
      <c r="DY533" s="55"/>
      <c r="DZ533" s="55"/>
      <c r="EA533" s="55"/>
      <c r="EB533" s="55"/>
      <c r="EC533" s="55"/>
      <c r="ED533" s="55"/>
      <c r="EE533" s="55"/>
      <c r="EF533" s="55"/>
    </row>
    <row r="534" spans="1:136" x14ac:dyDescent="0.2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</row>
    <row r="535" spans="1:136" x14ac:dyDescent="0.2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  <c r="DW535" s="55"/>
      <c r="DX535" s="55"/>
      <c r="DY535" s="55"/>
      <c r="DZ535" s="55"/>
      <c r="EA535" s="55"/>
      <c r="EB535" s="55"/>
      <c r="EC535" s="55"/>
      <c r="ED535" s="55"/>
      <c r="EE535" s="55"/>
      <c r="EF535" s="55"/>
    </row>
    <row r="536" spans="1:136" x14ac:dyDescent="0.2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  <c r="DW536" s="55"/>
      <c r="DX536" s="55"/>
      <c r="DY536" s="55"/>
      <c r="DZ536" s="55"/>
      <c r="EA536" s="55"/>
      <c r="EB536" s="55"/>
      <c r="EC536" s="55"/>
      <c r="ED536" s="55"/>
      <c r="EE536" s="55"/>
      <c r="EF536" s="55"/>
    </row>
    <row r="537" spans="1:136" x14ac:dyDescent="0.2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  <c r="DW537" s="55"/>
      <c r="DX537" s="55"/>
      <c r="DY537" s="55"/>
      <c r="DZ537" s="55"/>
      <c r="EA537" s="55"/>
      <c r="EB537" s="55"/>
      <c r="EC537" s="55"/>
      <c r="ED537" s="55"/>
      <c r="EE537" s="55"/>
      <c r="EF537" s="55"/>
    </row>
    <row r="538" spans="1:136" x14ac:dyDescent="0.2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  <c r="DW538" s="55"/>
      <c r="DX538" s="55"/>
      <c r="DY538" s="55"/>
      <c r="DZ538" s="55"/>
      <c r="EA538" s="55"/>
      <c r="EB538" s="55"/>
      <c r="EC538" s="55"/>
      <c r="ED538" s="55"/>
      <c r="EE538" s="55"/>
      <c r="EF538" s="55"/>
    </row>
    <row r="539" spans="1:136" x14ac:dyDescent="0.2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  <c r="DW539" s="55"/>
      <c r="DX539" s="55"/>
      <c r="DY539" s="55"/>
      <c r="DZ539" s="55"/>
      <c r="EA539" s="55"/>
      <c r="EB539" s="55"/>
      <c r="EC539" s="55"/>
      <c r="ED539" s="55"/>
      <c r="EE539" s="55"/>
      <c r="EF539" s="55"/>
    </row>
    <row r="540" spans="1:136" x14ac:dyDescent="0.2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  <c r="DZ540" s="55"/>
      <c r="EA540" s="55"/>
      <c r="EB540" s="55"/>
      <c r="EC540" s="55"/>
      <c r="ED540" s="55"/>
      <c r="EE540" s="55"/>
      <c r="EF540" s="55"/>
    </row>
    <row r="541" spans="1:136" x14ac:dyDescent="0.2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  <c r="DZ541" s="55"/>
      <c r="EA541" s="55"/>
      <c r="EB541" s="55"/>
      <c r="EC541" s="55"/>
      <c r="ED541" s="55"/>
      <c r="EE541" s="55"/>
      <c r="EF541" s="55"/>
    </row>
    <row r="542" spans="1:136" x14ac:dyDescent="0.2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</row>
    <row r="543" spans="1:136" x14ac:dyDescent="0.2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  <c r="DZ543" s="55"/>
      <c r="EA543" s="55"/>
      <c r="EB543" s="55"/>
      <c r="EC543" s="55"/>
      <c r="ED543" s="55"/>
      <c r="EE543" s="55"/>
      <c r="EF543" s="55"/>
    </row>
    <row r="544" spans="1:136" x14ac:dyDescent="0.2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  <c r="DW544" s="55"/>
      <c r="DX544" s="55"/>
      <c r="DY544" s="55"/>
      <c r="DZ544" s="55"/>
      <c r="EA544" s="55"/>
      <c r="EB544" s="55"/>
      <c r="EC544" s="55"/>
      <c r="ED544" s="55"/>
      <c r="EE544" s="55"/>
      <c r="EF544" s="55"/>
    </row>
    <row r="545" spans="1:136" x14ac:dyDescent="0.2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  <c r="DZ545" s="55"/>
      <c r="EA545" s="55"/>
      <c r="EB545" s="55"/>
      <c r="EC545" s="55"/>
      <c r="ED545" s="55"/>
      <c r="EE545" s="55"/>
      <c r="EF545" s="55"/>
    </row>
    <row r="546" spans="1:136" x14ac:dyDescent="0.2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</row>
    <row r="547" spans="1:136" x14ac:dyDescent="0.2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  <c r="DW547" s="55"/>
      <c r="DX547" s="55"/>
      <c r="DY547" s="55"/>
      <c r="DZ547" s="55"/>
      <c r="EA547" s="55"/>
      <c r="EB547" s="55"/>
      <c r="EC547" s="55"/>
      <c r="ED547" s="55"/>
      <c r="EE547" s="55"/>
      <c r="EF547" s="55"/>
    </row>
    <row r="548" spans="1:136" x14ac:dyDescent="0.2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  <c r="DZ548" s="55"/>
      <c r="EA548" s="55"/>
      <c r="EB548" s="55"/>
      <c r="EC548" s="55"/>
      <c r="ED548" s="55"/>
      <c r="EE548" s="55"/>
      <c r="EF548" s="55"/>
    </row>
    <row r="549" spans="1:136" x14ac:dyDescent="0.2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</row>
    <row r="550" spans="1:136" x14ac:dyDescent="0.2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</row>
    <row r="551" spans="1:136" x14ac:dyDescent="0.2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  <c r="DW551" s="55"/>
      <c r="DX551" s="55"/>
      <c r="DY551" s="55"/>
      <c r="DZ551" s="55"/>
      <c r="EA551" s="55"/>
      <c r="EB551" s="55"/>
      <c r="EC551" s="55"/>
      <c r="ED551" s="55"/>
      <c r="EE551" s="55"/>
      <c r="EF551" s="55"/>
    </row>
    <row r="552" spans="1:136" x14ac:dyDescent="0.2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  <c r="DW552" s="55"/>
      <c r="DX552" s="55"/>
      <c r="DY552" s="55"/>
      <c r="DZ552" s="55"/>
      <c r="EA552" s="55"/>
      <c r="EB552" s="55"/>
      <c r="EC552" s="55"/>
      <c r="ED552" s="55"/>
      <c r="EE552" s="55"/>
      <c r="EF552" s="55"/>
    </row>
    <row r="553" spans="1:136" x14ac:dyDescent="0.2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  <c r="DZ553" s="55"/>
      <c r="EA553" s="55"/>
      <c r="EB553" s="55"/>
      <c r="EC553" s="55"/>
      <c r="ED553" s="55"/>
      <c r="EE553" s="55"/>
      <c r="EF553" s="55"/>
    </row>
    <row r="554" spans="1:136" x14ac:dyDescent="0.2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</row>
    <row r="555" spans="1:136" x14ac:dyDescent="0.2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</row>
    <row r="556" spans="1:136" x14ac:dyDescent="0.2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  <c r="DW556" s="55"/>
      <c r="DX556" s="55"/>
      <c r="DY556" s="55"/>
      <c r="DZ556" s="55"/>
      <c r="EA556" s="55"/>
      <c r="EB556" s="55"/>
      <c r="EC556" s="55"/>
      <c r="ED556" s="55"/>
      <c r="EE556" s="55"/>
      <c r="EF556" s="55"/>
    </row>
    <row r="557" spans="1:136" x14ac:dyDescent="0.2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  <c r="DZ557" s="55"/>
      <c r="EA557" s="55"/>
      <c r="EB557" s="55"/>
      <c r="EC557" s="55"/>
      <c r="ED557" s="55"/>
      <c r="EE557" s="55"/>
      <c r="EF557" s="55"/>
    </row>
    <row r="558" spans="1:136" x14ac:dyDescent="0.2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  <c r="DZ558" s="55"/>
      <c r="EA558" s="55"/>
      <c r="EB558" s="55"/>
      <c r="EC558" s="55"/>
      <c r="ED558" s="55"/>
      <c r="EE558" s="55"/>
      <c r="EF558" s="55"/>
    </row>
    <row r="559" spans="1:136" x14ac:dyDescent="0.2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  <c r="DZ559" s="55"/>
      <c r="EA559" s="55"/>
      <c r="EB559" s="55"/>
      <c r="EC559" s="55"/>
      <c r="ED559" s="55"/>
      <c r="EE559" s="55"/>
      <c r="EF559" s="55"/>
    </row>
    <row r="560" spans="1:136" x14ac:dyDescent="0.2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  <c r="DZ560" s="55"/>
      <c r="EA560" s="55"/>
      <c r="EB560" s="55"/>
      <c r="EC560" s="55"/>
      <c r="ED560" s="55"/>
      <c r="EE560" s="55"/>
      <c r="EF560" s="5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1"/>
  <sheetViews>
    <sheetView workbookViewId="0">
      <selection activeCell="B3" sqref="B3"/>
    </sheetView>
  </sheetViews>
  <sheetFormatPr baseColWidth="10" defaultColWidth="11.42578125" defaultRowHeight="15" x14ac:dyDescent="0.25"/>
  <cols>
    <col min="4" max="4" width="11.85546875" customWidth="1"/>
    <col min="7" max="7" width="13.5703125" bestFit="1" customWidth="1"/>
  </cols>
  <sheetData>
    <row r="1" spans="1:77" x14ac:dyDescent="0.25">
      <c r="A1" s="2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6.5" thickTop="1" thickBot="1" x14ac:dyDescent="0.3">
      <c r="A3" s="1"/>
      <c r="B3" s="1"/>
      <c r="C3" s="1"/>
      <c r="D3" s="60" t="s">
        <v>116</v>
      </c>
      <c r="E3" s="68" t="s">
        <v>117</v>
      </c>
      <c r="F3" s="68"/>
      <c r="G3" s="60" t="s">
        <v>118</v>
      </c>
      <c r="H3" s="60" t="s">
        <v>119</v>
      </c>
      <c r="I3" s="1"/>
      <c r="J3" s="69" t="s">
        <v>120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6.5" thickTop="1" thickBot="1" x14ac:dyDescent="0.3">
      <c r="A4" s="1" t="s">
        <v>121</v>
      </c>
      <c r="B4" s="1"/>
      <c r="C4" s="1"/>
      <c r="D4" s="60" t="s">
        <v>122</v>
      </c>
      <c r="E4" s="70"/>
      <c r="F4" s="71"/>
      <c r="G4" s="72">
        <f>'Ej 8'!C4</f>
        <v>74666.8888066605</v>
      </c>
      <c r="H4" s="60">
        <f>'Ej 8'!C7</f>
        <v>83864</v>
      </c>
      <c r="I4" s="73" t="s">
        <v>85</v>
      </c>
      <c r="J4" s="1" t="s">
        <v>123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6.5" thickTop="1" thickBot="1" x14ac:dyDescent="0.3">
      <c r="A5" s="1" t="s">
        <v>124</v>
      </c>
      <c r="B5" s="1"/>
      <c r="C5" s="1"/>
      <c r="D5" s="60" t="s">
        <v>122</v>
      </c>
      <c r="E5" s="70"/>
      <c r="F5" s="71"/>
      <c r="G5" s="72">
        <f>'Ej 7'!D11</f>
        <v>446.08510638297878</v>
      </c>
      <c r="H5" s="72">
        <f>G5</f>
        <v>446.08510638297878</v>
      </c>
      <c r="I5" s="1"/>
      <c r="J5" s="1" t="s">
        <v>125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6.5" thickTop="1" thickBot="1" x14ac:dyDescent="0.3">
      <c r="A6" s="1" t="s">
        <v>126</v>
      </c>
      <c r="B6" s="1"/>
      <c r="C6" s="1"/>
      <c r="D6" s="60" t="s">
        <v>122</v>
      </c>
      <c r="E6" s="70"/>
      <c r="F6" s="71"/>
      <c r="G6" s="72">
        <f>'Ej 6'!F19</f>
        <v>75112.973913043475</v>
      </c>
      <c r="H6" s="72">
        <f>'Ej 6'!F20</f>
        <v>83864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6.5" thickTop="1" thickBot="1" x14ac:dyDescent="0.3">
      <c r="A7" s="1" t="s">
        <v>127</v>
      </c>
      <c r="B7" s="1"/>
      <c r="C7" s="1"/>
      <c r="D7" s="60" t="s">
        <v>128</v>
      </c>
      <c r="E7" s="70"/>
      <c r="F7" s="71"/>
      <c r="G7" s="74">
        <f>'Ej9'!I40</f>
        <v>1417.3351456</v>
      </c>
      <c r="H7" s="74">
        <f>'Ej9'!G65</f>
        <v>1540.58168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6.5" thickTop="1" thickBot="1" x14ac:dyDescent="0.3">
      <c r="A8" s="1" t="s">
        <v>129</v>
      </c>
      <c r="B8" s="1"/>
      <c r="C8" s="1"/>
      <c r="D8" s="60" t="s">
        <v>128</v>
      </c>
      <c r="E8" s="70"/>
      <c r="F8" s="71"/>
      <c r="G8" s="74">
        <f>'Ej9'!D49</f>
        <v>358.15994757446805</v>
      </c>
      <c r="H8" s="74">
        <f>G8</f>
        <v>358.15994757446805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6.5" thickTop="1" thickBot="1" x14ac:dyDescent="0.3">
      <c r="A9" s="1" t="s">
        <v>130</v>
      </c>
      <c r="B9" s="1"/>
      <c r="C9" s="1"/>
      <c r="D9" s="60" t="s">
        <v>128</v>
      </c>
      <c r="E9" s="70"/>
      <c r="F9" s="71"/>
      <c r="G9" s="74">
        <f>'Ej9'!E57</f>
        <v>12959.816908826642</v>
      </c>
      <c r="H9" s="74">
        <f>'Ej9'!C65</f>
        <v>14027.931279999999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6.5" thickTop="1" thickBot="1" x14ac:dyDescent="0.3">
      <c r="A10" s="1" t="s">
        <v>131</v>
      </c>
      <c r="B10" s="1"/>
      <c r="C10" s="1"/>
      <c r="D10" s="60" t="s">
        <v>128</v>
      </c>
      <c r="E10" s="75">
        <f>E11</f>
        <v>1032</v>
      </c>
      <c r="F10" s="76"/>
      <c r="G10" s="74">
        <f>'Ej 10'!C20</f>
        <v>1778.8951113043479</v>
      </c>
      <c r="H10" s="74">
        <f>G10</f>
        <v>1778.8951113043479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16.5" thickTop="1" thickBot="1" x14ac:dyDescent="0.3">
      <c r="A11" s="1" t="s">
        <v>132</v>
      </c>
      <c r="B11" s="1"/>
      <c r="C11" s="1"/>
      <c r="D11" s="60" t="s">
        <v>128</v>
      </c>
      <c r="E11" s="75">
        <v>1032</v>
      </c>
      <c r="F11" s="76"/>
      <c r="G11" s="74">
        <f>G9+G10-E10</f>
        <v>13706.71202013099</v>
      </c>
      <c r="H11" s="74">
        <f>H9</f>
        <v>14027.931279999999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5.75" thickTop="1" x14ac:dyDescent="0.25">
      <c r="A12" s="1"/>
      <c r="B12" s="1"/>
      <c r="C12" s="1"/>
      <c r="D12" s="77"/>
      <c r="E12" s="77"/>
      <c r="F12" s="77"/>
      <c r="G12" s="77"/>
      <c r="H12" s="7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5.75" thickBot="1" x14ac:dyDescent="0.3">
      <c r="A13" s="1"/>
      <c r="B13" s="1"/>
      <c r="C13" s="1"/>
      <c r="D13" s="77"/>
      <c r="E13" s="77"/>
      <c r="F13" s="77"/>
      <c r="G13" s="77"/>
      <c r="H13" s="7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6.5" thickTop="1" thickBot="1" x14ac:dyDescent="0.3">
      <c r="A14" s="1" t="s">
        <v>133</v>
      </c>
      <c r="B14" s="1"/>
      <c r="C14" s="1"/>
      <c r="F14" s="77"/>
      <c r="G14" s="77"/>
      <c r="H14" s="1"/>
      <c r="I14" s="1"/>
      <c r="L14" s="78">
        <f>'Ej9'!J21+'Ej 11'!J21/2</f>
        <v>1013.3659038608694</v>
      </c>
      <c r="M14" s="7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6.5" thickTop="1" thickBot="1" x14ac:dyDescent="0.3">
      <c r="A15" s="1" t="s">
        <v>134</v>
      </c>
      <c r="B15" s="1"/>
      <c r="C15" s="1"/>
      <c r="D15" s="77">
        <v>24</v>
      </c>
      <c r="E15" s="79" t="s">
        <v>135</v>
      </c>
      <c r="F15" s="77"/>
      <c r="G15" s="75" t="s">
        <v>136</v>
      </c>
      <c r="H15" s="7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5.75" thickTop="1" x14ac:dyDescent="0.25">
      <c r="A16" s="1"/>
      <c r="B16" s="1"/>
      <c r="C16" s="1"/>
      <c r="D16" s="77"/>
      <c r="E16" s="77"/>
      <c r="F16" s="77"/>
      <c r="G16" s="77"/>
      <c r="H16" s="7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x14ac:dyDescent="0.25">
      <c r="A17" s="1"/>
      <c r="B17" s="1"/>
      <c r="C17" s="1"/>
      <c r="D17" s="77"/>
      <c r="E17" s="77"/>
      <c r="F17" s="77"/>
      <c r="G17" s="77"/>
      <c r="H17" s="7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x14ac:dyDescent="0.25">
      <c r="A18" s="1"/>
      <c r="B18" s="1"/>
      <c r="C18" s="1"/>
      <c r="D18" s="77"/>
      <c r="E18" s="77"/>
      <c r="F18" s="77"/>
      <c r="G18" s="77"/>
      <c r="H18" s="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x14ac:dyDescent="0.25">
      <c r="A19" s="1"/>
      <c r="B19" s="1"/>
      <c r="C19" s="1"/>
      <c r="D19" s="77"/>
      <c r="E19" s="77"/>
      <c r="F19" s="77"/>
      <c r="G19" s="77"/>
      <c r="H19" s="7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x14ac:dyDescent="0.25">
      <c r="A20" s="1"/>
      <c r="B20" s="1"/>
      <c r="C20" s="1"/>
      <c r="D20" s="77"/>
      <c r="E20" s="77"/>
      <c r="F20" s="77"/>
      <c r="G20" s="77"/>
      <c r="H20" s="7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x14ac:dyDescent="0.25">
      <c r="A21" s="1"/>
      <c r="B21" s="1"/>
      <c r="C21" s="1"/>
      <c r="D21" s="77"/>
      <c r="E21" s="77"/>
      <c r="F21" s="77"/>
      <c r="G21" s="77"/>
      <c r="H21" s="7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</sheetData>
  <mergeCells count="5">
    <mergeCell ref="E3:F3"/>
    <mergeCell ref="E10:F10"/>
    <mergeCell ref="E11:F11"/>
    <mergeCell ref="L14:M14"/>
    <mergeCell ref="G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 6</vt:lpstr>
      <vt:lpstr>Ej 7</vt:lpstr>
      <vt:lpstr>Ej 8</vt:lpstr>
      <vt:lpstr>Ej9</vt:lpstr>
      <vt:lpstr>Ej 10</vt:lpstr>
      <vt:lpstr>Ej 11</vt:lpstr>
    </vt:vector>
  </TitlesOfParts>
  <Company>UTN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2017-07-01T00:36:45Z</dcterms:created>
  <dcterms:modified xsi:type="dcterms:W3CDTF">2017-07-01T00:37:01Z</dcterms:modified>
</cp:coreProperties>
</file>