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ma 1" sheetId="1" r:id="rId1"/>
    <sheet name="alumnos" sheetId="2" r:id="rId2"/>
  </sheets>
  <definedNames/>
  <calcPr fullCalcOnLoad="1"/>
</workbook>
</file>

<file path=xl/sharedStrings.xml><?xml version="1.0" encoding="utf-8"?>
<sst xmlns="http://schemas.openxmlformats.org/spreadsheetml/2006/main" count="85" uniqueCount="65">
  <si>
    <t>Evaluación de Proyectos    -   Universidad Tecnológica Nacional</t>
  </si>
  <si>
    <t xml:space="preserve">Tema: </t>
  </si>
  <si>
    <t>Grupo: ……………………………………………………………………………………..</t>
  </si>
  <si>
    <t>Dimensionamiento Económico</t>
  </si>
  <si>
    <t>Inv.Activo Fijo</t>
  </si>
  <si>
    <t>IVA inversión</t>
  </si>
  <si>
    <t>TOTAL</t>
  </si>
  <si>
    <t>Activo Trabajo  ( valor cont.)</t>
  </si>
  <si>
    <t>Año 0</t>
  </si>
  <si>
    <t>Año 1</t>
  </si>
  <si>
    <t>Total</t>
  </si>
  <si>
    <t>Amortizaciones</t>
  </si>
  <si>
    <t>Años 1/2</t>
  </si>
  <si>
    <t>Años 3/5</t>
  </si>
  <si>
    <t>Dimensionamiento Financiero</t>
  </si>
  <si>
    <t>Créditos No Renovables: representan el</t>
  </si>
  <si>
    <t>de la inversión total en Activo Fijo</t>
  </si>
  <si>
    <t>Cancelación</t>
  </si>
  <si>
    <t>años.</t>
  </si>
  <si>
    <t>Sistema alemán</t>
  </si>
  <si>
    <t>Créditos Renovables: representan el</t>
  </si>
  <si>
    <t>de la inversión total en Activo de Trabajo</t>
  </si>
  <si>
    <t>Intereses devengados por los créditos:</t>
  </si>
  <si>
    <t>Int. y gtos. bancarios preoperativos</t>
  </si>
  <si>
    <t>IVA por intereses preoperativos</t>
  </si>
  <si>
    <t>Se amortizan en</t>
  </si>
  <si>
    <t>años</t>
  </si>
  <si>
    <t>Intereses del total de los Créditos</t>
  </si>
  <si>
    <t>Año 2</t>
  </si>
  <si>
    <t>Año 3</t>
  </si>
  <si>
    <t>Año 4</t>
  </si>
  <si>
    <t>Año 5</t>
  </si>
  <si>
    <t>IVA inversión (Crédito Fiscal):</t>
  </si>
  <si>
    <t>(como simplificacion para el ejercicio sobre el total de rubros)</t>
  </si>
  <si>
    <t>IVA Diferencia (Recupero IVA inversión) :</t>
  </si>
  <si>
    <t>Cuadro Resultados Proforma</t>
  </si>
  <si>
    <t>Ventas</t>
  </si>
  <si>
    <t>Costo de lo vendido (D.E.)</t>
  </si>
  <si>
    <t>Gasto Financiero</t>
  </si>
  <si>
    <t>Utilidad a/HD e Imp Gan</t>
  </si>
  <si>
    <t>Honorarios al Directorio</t>
  </si>
  <si>
    <t>Impuesto a las Ganancias</t>
  </si>
  <si>
    <t>Utilidad d/HD e Imp Gan</t>
  </si>
  <si>
    <t>Con los datos proporcionados:</t>
  </si>
  <si>
    <t>1) Determinar gastos de puesta en Marcha</t>
  </si>
  <si>
    <t>2) Beneficio Neto del Proyecto modificado</t>
  </si>
  <si>
    <t>3) Beneficio Neto del Inversor</t>
  </si>
  <si>
    <t>4) Determinar el PRI</t>
  </si>
  <si>
    <t>1) Cuadro Formulación para el Proyecto</t>
  </si>
  <si>
    <t>Inv. A. F.</t>
  </si>
  <si>
    <t>A. Trabajo</t>
  </si>
  <si>
    <t>H. Directorio</t>
  </si>
  <si>
    <t>I. Ganancia</t>
  </si>
  <si>
    <t>Total Egresos</t>
  </si>
  <si>
    <t>Util.a/HD e IG</t>
  </si>
  <si>
    <t>Intereses pag.</t>
  </si>
  <si>
    <t>Amortiz.</t>
  </si>
  <si>
    <t>Recup. IVA</t>
  </si>
  <si>
    <t>Tot. Ingresos</t>
  </si>
  <si>
    <t>Saldo Anual</t>
  </si>
  <si>
    <t>S. Acumulado</t>
  </si>
  <si>
    <t xml:space="preserve">1) Gastos de Puesta en marcha= </t>
  </si>
  <si>
    <t>2) Bne mod=</t>
  </si>
  <si>
    <t>3) Bn inversor =</t>
  </si>
  <si>
    <t>4) PRI =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</si>
</sst>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_(* #,##0.00_);_(* \(#,##0.00\);_(* \-??_);_(@_)"/>
    <numFmt numFmtId="167" formatCode="_(* #,##0_);_(* \(#,##0\);_(* \-??_);_(@_)"/>
    <numFmt numFmtId="168" formatCode="&quot;$ &quot;#,##0"/>
    <numFmt numFmtId="169" formatCode="0\ %"/>
    <numFmt numFmtId="170" formatCode="_(\$* #,##0.00_);_(\$* \(#,##0.00\);_(\$* \-??_);_(@_)"/>
    <numFmt numFmtId="171" formatCode="_(\$* #,##0_);_(\$* \(#,##0\);_(\$* \-??_);_(@_)"/>
    <numFmt numFmtId="172" formatCode="#,##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63"/>
      </left>
      <right style="thin">
        <color indexed="56"/>
      </right>
      <top style="thin">
        <color indexed="63"/>
      </top>
      <bottom style="thin">
        <color indexed="63"/>
      </bottom>
    </border>
    <border>
      <left style="thin">
        <color indexed="56"/>
      </left>
      <right style="thin">
        <color indexed="56"/>
      </right>
      <top style="thin">
        <color indexed="63"/>
      </top>
      <bottom style="thin">
        <color indexed="63"/>
      </bottom>
    </border>
    <border>
      <left style="thin">
        <color indexed="56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1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distributed" wrapText="1"/>
    </xf>
    <xf numFmtId="164" fontId="2" fillId="0" borderId="1" xfId="0" applyFont="1" applyBorder="1" applyAlignment="1">
      <alignment horizontal="center"/>
    </xf>
    <xf numFmtId="167" fontId="2" fillId="0" borderId="2" xfId="15" applyNumberFormat="1" applyFont="1" applyFill="1" applyBorder="1" applyAlignment="1" applyProtection="1">
      <alignment horizontal="center"/>
      <protection/>
    </xf>
    <xf numFmtId="167" fontId="7" fillId="0" borderId="3" xfId="15" applyNumberFormat="1" applyFont="1" applyFill="1" applyBorder="1" applyAlignment="1" applyProtection="1">
      <alignment horizontal="center"/>
      <protection/>
    </xf>
    <xf numFmtId="167" fontId="2" fillId="0" borderId="4" xfId="15" applyNumberFormat="1" applyFont="1" applyFill="1" applyBorder="1" applyAlignment="1" applyProtection="1">
      <alignment horizontal="center"/>
      <protection/>
    </xf>
    <xf numFmtId="167" fontId="7" fillId="0" borderId="5" xfId="15" applyNumberFormat="1" applyFont="1" applyFill="1" applyBorder="1" applyAlignment="1" applyProtection="1">
      <alignment horizontal="center"/>
      <protection/>
    </xf>
    <xf numFmtId="167" fontId="2" fillId="0" borderId="0" xfId="15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Alignment="1">
      <alignment/>
    </xf>
    <xf numFmtId="167" fontId="7" fillId="0" borderId="3" xfId="15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168" fontId="9" fillId="0" borderId="0" xfId="0" applyNumberFormat="1" applyFont="1" applyBorder="1" applyAlignment="1" applyProtection="1">
      <alignment/>
      <protection locked="0"/>
    </xf>
    <xf numFmtId="164" fontId="2" fillId="0" borderId="6" xfId="0" applyFont="1" applyBorder="1" applyAlignment="1">
      <alignment/>
    </xf>
    <xf numFmtId="169" fontId="9" fillId="0" borderId="0" xfId="0" applyNumberFormat="1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9" fillId="0" borderId="0" xfId="0" applyFont="1" applyFill="1" applyBorder="1" applyAlignment="1">
      <alignment horizontal="right"/>
    </xf>
    <xf numFmtId="168" fontId="9" fillId="0" borderId="0" xfId="0" applyNumberFormat="1" applyFont="1" applyFill="1" applyBorder="1" applyAlignment="1" applyProtection="1">
      <alignment/>
      <protection locked="0"/>
    </xf>
    <xf numFmtId="164" fontId="11" fillId="0" borderId="0" xfId="0" applyFont="1" applyBorder="1" applyAlignment="1">
      <alignment/>
    </xf>
    <xf numFmtId="169" fontId="11" fillId="0" borderId="0" xfId="0" applyNumberFormat="1" applyFont="1" applyBorder="1" applyAlignment="1" applyProtection="1">
      <alignment/>
      <protection locked="0"/>
    </xf>
    <xf numFmtId="164" fontId="12" fillId="0" borderId="0" xfId="0" applyFont="1" applyBorder="1" applyAlignment="1">
      <alignment/>
    </xf>
    <xf numFmtId="164" fontId="7" fillId="0" borderId="0" xfId="0" applyFont="1" applyBorder="1" applyAlignment="1">
      <alignment/>
    </xf>
    <xf numFmtId="171" fontId="9" fillId="0" borderId="0" xfId="17" applyNumberFormat="1" applyFont="1" applyFill="1" applyBorder="1" applyAlignment="1" applyProtection="1">
      <alignment/>
      <protection locked="0"/>
    </xf>
    <xf numFmtId="171" fontId="9" fillId="0" borderId="0" xfId="17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7" fontId="2" fillId="0" borderId="7" xfId="15" applyNumberFormat="1" applyFont="1" applyFill="1" applyBorder="1" applyAlignment="1" applyProtection="1">
      <alignment horizontal="center"/>
      <protection/>
    </xf>
    <xf numFmtId="167" fontId="2" fillId="0" borderId="7" xfId="15" applyNumberFormat="1" applyFont="1" applyFill="1" applyBorder="1" applyAlignment="1" applyProtection="1">
      <alignment horizontal="right"/>
      <protection/>
    </xf>
    <xf numFmtId="164" fontId="2" fillId="0" borderId="8" xfId="0" applyFont="1" applyBorder="1" applyAlignment="1">
      <alignment horizontal="center"/>
    </xf>
    <xf numFmtId="167" fontId="2" fillId="0" borderId="9" xfId="15" applyNumberFormat="1" applyFont="1" applyFill="1" applyBorder="1" applyAlignment="1" applyProtection="1">
      <alignment horizontal="center"/>
      <protection/>
    </xf>
    <xf numFmtId="167" fontId="2" fillId="0" borderId="9" xfId="15" applyNumberFormat="1" applyFont="1" applyFill="1" applyBorder="1" applyAlignment="1" applyProtection="1">
      <alignment horizontal="right"/>
      <protection/>
    </xf>
    <xf numFmtId="167" fontId="2" fillId="0" borderId="10" xfId="15" applyNumberFormat="1" applyFont="1" applyFill="1" applyBorder="1" applyAlignment="1" applyProtection="1">
      <alignment horizontal="right"/>
      <protection/>
    </xf>
    <xf numFmtId="164" fontId="2" fillId="0" borderId="11" xfId="0" applyFont="1" applyBorder="1" applyAlignment="1">
      <alignment horizontal="center"/>
    </xf>
    <xf numFmtId="167" fontId="2" fillId="0" borderId="11" xfId="15" applyNumberFormat="1" applyFont="1" applyFill="1" applyBorder="1" applyAlignment="1" applyProtection="1">
      <alignment horizontal="center"/>
      <protection/>
    </xf>
    <xf numFmtId="167" fontId="2" fillId="0" borderId="11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right"/>
    </xf>
    <xf numFmtId="164" fontId="10" fillId="0" borderId="0" xfId="0" applyFont="1" applyBorder="1" applyAlignment="1">
      <alignment horizontal="left"/>
    </xf>
    <xf numFmtId="164" fontId="13" fillId="2" borderId="12" xfId="0" applyFont="1" applyFill="1" applyBorder="1" applyAlignment="1">
      <alignment horizontal="center"/>
    </xf>
    <xf numFmtId="164" fontId="16" fillId="3" borderId="12" xfId="0" applyFont="1" applyFill="1" applyBorder="1" applyAlignment="1">
      <alignment horizontal="center"/>
    </xf>
    <xf numFmtId="164" fontId="16" fillId="0" borderId="12" xfId="0" applyFont="1" applyBorder="1" applyAlignment="1">
      <alignment horizontal="center"/>
    </xf>
    <xf numFmtId="164" fontId="16" fillId="0" borderId="13" xfId="0" applyFont="1" applyBorder="1" applyAlignment="1">
      <alignment horizontal="center"/>
    </xf>
    <xf numFmtId="164" fontId="16" fillId="0" borderId="14" xfId="0" applyFont="1" applyBorder="1" applyAlignment="1">
      <alignment horizontal="center"/>
    </xf>
    <xf numFmtId="167" fontId="13" fillId="3" borderId="12" xfId="15" applyNumberFormat="1" applyFont="1" applyFill="1" applyBorder="1" applyAlignment="1" applyProtection="1">
      <alignment horizontal="center"/>
      <protection/>
    </xf>
    <xf numFmtId="167" fontId="13" fillId="0" borderId="12" xfId="15" applyNumberFormat="1" applyFont="1" applyFill="1" applyBorder="1" applyAlignment="1" applyProtection="1">
      <alignment horizontal="center"/>
      <protection/>
    </xf>
    <xf numFmtId="164" fontId="13" fillId="0" borderId="12" xfId="0" applyFont="1" applyBorder="1" applyAlignment="1">
      <alignment horizontal="center"/>
    </xf>
    <xf numFmtId="167" fontId="13" fillId="0" borderId="15" xfId="15" applyNumberFormat="1" applyFont="1" applyFill="1" applyBorder="1" applyAlignment="1" applyProtection="1">
      <alignment horizontal="center"/>
      <protection/>
    </xf>
    <xf numFmtId="172" fontId="13" fillId="0" borderId="12" xfId="0" applyNumberFormat="1" applyFont="1" applyBorder="1" applyAlignment="1">
      <alignment horizontal="right"/>
    </xf>
    <xf numFmtId="167" fontId="13" fillId="0" borderId="12" xfId="15" applyNumberFormat="1" applyFont="1" applyFill="1" applyBorder="1" applyAlignment="1" applyProtection="1">
      <alignment horizontal="right"/>
      <protection/>
    </xf>
    <xf numFmtId="167" fontId="13" fillId="0" borderId="12" xfId="15" applyNumberFormat="1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167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110" zoomScaleNormal="60" zoomScaleSheetLayoutView="110" workbookViewId="0" topLeftCell="A1">
      <selection activeCell="H34" sqref="H34"/>
    </sheetView>
  </sheetViews>
  <sheetFormatPr defaultColWidth="9.140625" defaultRowHeight="15"/>
  <cols>
    <col min="1" max="1" width="12.00390625" style="1" customWidth="1"/>
    <col min="2" max="2" width="12.421875" style="1" customWidth="1"/>
    <col min="3" max="3" width="16.28125" style="1" customWidth="1"/>
    <col min="4" max="4" width="13.140625" style="1" customWidth="1"/>
    <col min="5" max="5" width="12.57421875" style="1" customWidth="1"/>
    <col min="6" max="6" width="13.140625" style="1" customWidth="1"/>
    <col min="7" max="7" width="13.28125" style="1" customWidth="1"/>
    <col min="8" max="8" width="11.57421875" style="1" customWidth="1"/>
    <col min="9" max="9" width="1.8515625" style="1" customWidth="1"/>
    <col min="10" max="10" width="12.7109375" style="1" customWidth="1"/>
    <col min="11" max="16" width="11.421875" style="1" customWidth="1"/>
    <col min="17" max="17" width="13.140625" style="1" customWidth="1"/>
    <col min="18" max="16384" width="11.421875" style="1" customWidth="1"/>
  </cols>
  <sheetData>
    <row r="1" spans="1:3" ht="18">
      <c r="A1" s="2" t="s">
        <v>0</v>
      </c>
      <c r="B1" s="3"/>
      <c r="C1" s="3"/>
    </row>
    <row r="2" spans="1:8" ht="18">
      <c r="A2" s="4" t="s">
        <v>1</v>
      </c>
      <c r="B2" s="5">
        <v>1</v>
      </c>
      <c r="C2" s="6"/>
      <c r="G2" s="7">
        <v>44498</v>
      </c>
      <c r="H2" s="7"/>
    </row>
    <row r="3" spans="1:3" ht="25.5" customHeight="1">
      <c r="A3" s="2" t="s">
        <v>2</v>
      </c>
      <c r="B3" s="3"/>
      <c r="C3" s="3"/>
    </row>
    <row r="4" ht="14.25">
      <c r="A4" s="8"/>
    </row>
    <row r="5" ht="14.25">
      <c r="A5" s="8"/>
    </row>
    <row r="6" spans="1:3" ht="18">
      <c r="A6" s="9" t="s">
        <v>3</v>
      </c>
      <c r="B6" s="10"/>
      <c r="C6" s="10"/>
    </row>
    <row r="7" spans="1:2" ht="14.25">
      <c r="A7" s="11">
        <v>1.35</v>
      </c>
      <c r="B7" s="8"/>
    </row>
    <row r="8" spans="1:8" ht="18" customHeight="1">
      <c r="A8" s="12"/>
      <c r="B8" s="13" t="s">
        <v>4</v>
      </c>
      <c r="C8" s="14"/>
      <c r="D8" s="15" t="s">
        <v>5</v>
      </c>
      <c r="E8" s="16" t="s">
        <v>6</v>
      </c>
      <c r="F8" s="17"/>
      <c r="G8" s="18" t="s">
        <v>7</v>
      </c>
      <c r="H8" s="18"/>
    </row>
    <row r="9" spans="1:17" ht="15.75">
      <c r="A9" s="19" t="s">
        <v>8</v>
      </c>
      <c r="B9" s="20">
        <v>3550000</v>
      </c>
      <c r="C9" s="21"/>
      <c r="D9" s="22">
        <f aca="true" t="shared" si="0" ref="D9:D10">(B9+C9)*$D$33</f>
        <v>745500</v>
      </c>
      <c r="E9" s="23">
        <f aca="true" t="shared" si="1" ref="E9:E11">SUM(B9:D9)</f>
        <v>4295500</v>
      </c>
      <c r="F9" s="24"/>
      <c r="G9" s="25">
        <f>C9</f>
        <v>0</v>
      </c>
      <c r="H9" s="25"/>
      <c r="K9" s="26"/>
      <c r="L9" s="26"/>
      <c r="M9" s="26"/>
      <c r="Q9" s="24"/>
    </row>
    <row r="10" spans="1:17" ht="15.75">
      <c r="A10" s="19" t="s">
        <v>9</v>
      </c>
      <c r="B10" s="20">
        <v>473000</v>
      </c>
      <c r="C10" s="21"/>
      <c r="D10" s="22">
        <f t="shared" si="0"/>
        <v>99330</v>
      </c>
      <c r="E10" s="23">
        <f t="shared" si="1"/>
        <v>572330</v>
      </c>
      <c r="F10" s="24"/>
      <c r="G10" s="25">
        <v>1185000</v>
      </c>
      <c r="H10" s="25"/>
      <c r="L10" s="26"/>
      <c r="M10" s="26"/>
      <c r="Q10" s="24"/>
    </row>
    <row r="11" spans="1:8" ht="15.75">
      <c r="A11" s="19" t="s">
        <v>10</v>
      </c>
      <c r="B11" s="20">
        <f>SUM(B9:B10)</f>
        <v>4023000</v>
      </c>
      <c r="C11" s="27"/>
      <c r="D11" s="22">
        <f>SUM(D9:D10)</f>
        <v>844830</v>
      </c>
      <c r="E11" s="23">
        <f t="shared" si="1"/>
        <v>4867830</v>
      </c>
      <c r="F11" s="24"/>
      <c r="G11" s="25">
        <f>SUM(G9:H10)</f>
        <v>1185000</v>
      </c>
      <c r="H11" s="25"/>
    </row>
    <row r="12" ht="15.75"/>
    <row r="13" spans="1:6" ht="14.25">
      <c r="A13" s="28" t="s">
        <v>11</v>
      </c>
      <c r="B13" s="28"/>
      <c r="C13" s="28"/>
      <c r="D13" s="29" t="s">
        <v>12</v>
      </c>
      <c r="E13" s="30">
        <v>825000</v>
      </c>
      <c r="F13" s="11">
        <f>E13*2</f>
        <v>1650000</v>
      </c>
    </row>
    <row r="14" spans="1:6" ht="14.25">
      <c r="A14" s="28"/>
      <c r="B14" s="28"/>
      <c r="C14" s="28"/>
      <c r="D14" s="29" t="s">
        <v>13</v>
      </c>
      <c r="E14" s="30">
        <v>550000</v>
      </c>
      <c r="F14" s="11">
        <f>E14*3</f>
        <v>1650000</v>
      </c>
    </row>
    <row r="15" spans="1:9" ht="14.25">
      <c r="A15" s="31"/>
      <c r="B15" s="31"/>
      <c r="C15" s="31"/>
      <c r="D15" s="31"/>
      <c r="E15" s="31"/>
      <c r="F15" s="31"/>
      <c r="G15" s="31"/>
      <c r="H15" s="31"/>
      <c r="I15" s="31"/>
    </row>
    <row r="16" spans="1:3" ht="18">
      <c r="A16" s="9" t="s">
        <v>14</v>
      </c>
      <c r="B16" s="10"/>
      <c r="C16" s="10"/>
    </row>
    <row r="17" ht="14.25">
      <c r="A17" s="8"/>
    </row>
    <row r="18" spans="1:7" ht="14.25">
      <c r="A18" s="28" t="s">
        <v>15</v>
      </c>
      <c r="B18" s="28"/>
      <c r="C18" s="28"/>
      <c r="D18" s="32">
        <v>0.55</v>
      </c>
      <c r="E18" s="28" t="s">
        <v>16</v>
      </c>
      <c r="F18" s="8"/>
      <c r="G18" s="8"/>
    </row>
    <row r="19" spans="1:7" ht="14.25">
      <c r="A19" s="29" t="s">
        <v>17</v>
      </c>
      <c r="B19" s="29"/>
      <c r="C19" s="29"/>
      <c r="D19" s="33">
        <v>5</v>
      </c>
      <c r="E19" s="28" t="s">
        <v>18</v>
      </c>
      <c r="F19" s="28" t="s">
        <v>19</v>
      </c>
      <c r="G19" s="8"/>
    </row>
    <row r="20" spans="1:7" ht="14.25">
      <c r="A20" s="8"/>
      <c r="B20" s="8"/>
      <c r="C20" s="8"/>
      <c r="D20" s="8"/>
      <c r="E20" s="8"/>
      <c r="F20" s="8"/>
      <c r="G20" s="8"/>
    </row>
    <row r="21" spans="1:7" ht="14.25">
      <c r="A21" s="28" t="s">
        <v>20</v>
      </c>
      <c r="B21" s="28"/>
      <c r="C21" s="28"/>
      <c r="D21" s="32">
        <v>0.2</v>
      </c>
      <c r="E21" s="28" t="s">
        <v>21</v>
      </c>
      <c r="F21" s="8"/>
      <c r="G21" s="8"/>
    </row>
    <row r="22" spans="1:7" ht="14.25">
      <c r="A22" s="28"/>
      <c r="B22" s="28"/>
      <c r="C22" s="28"/>
      <c r="D22" s="8"/>
      <c r="E22" s="8"/>
      <c r="F22" s="8"/>
      <c r="G22" s="8"/>
    </row>
    <row r="23" spans="1:7" ht="14.25">
      <c r="A23" s="34" t="s">
        <v>22</v>
      </c>
      <c r="B23" s="34"/>
      <c r="C23" s="34"/>
      <c r="D23" s="8"/>
      <c r="E23" s="8"/>
      <c r="F23" s="8"/>
      <c r="G23" s="8"/>
    </row>
    <row r="24" spans="1:7" ht="14.25">
      <c r="A24" s="35" t="s">
        <v>23</v>
      </c>
      <c r="B24" s="35"/>
      <c r="C24" s="36"/>
      <c r="D24" s="30">
        <f>125000*A7</f>
        <v>168750</v>
      </c>
      <c r="E24" s="8"/>
      <c r="F24" s="8"/>
      <c r="G24" s="8"/>
    </row>
    <row r="25" spans="1:7" ht="14.25">
      <c r="A25" s="35" t="s">
        <v>24</v>
      </c>
      <c r="B25" s="35"/>
      <c r="C25" s="29"/>
      <c r="D25" s="30">
        <f>D24*D33</f>
        <v>35437.5</v>
      </c>
      <c r="E25" s="8"/>
      <c r="F25" s="8"/>
      <c r="G25" s="8"/>
    </row>
    <row r="26" spans="1:7" ht="14.25">
      <c r="A26" s="35" t="s">
        <v>25</v>
      </c>
      <c r="B26" s="35"/>
      <c r="C26" s="29"/>
      <c r="D26" s="33">
        <v>3</v>
      </c>
      <c r="E26" s="28" t="s">
        <v>26</v>
      </c>
      <c r="F26" s="8"/>
      <c r="G26" s="8"/>
    </row>
    <row r="27" spans="1:7" ht="14.25">
      <c r="A27" s="35"/>
      <c r="B27" s="35"/>
      <c r="C27" s="29"/>
      <c r="D27" s="33"/>
      <c r="E27" s="28"/>
      <c r="F27" s="8"/>
      <c r="G27" s="8"/>
    </row>
    <row r="28" spans="1:7" ht="14.25">
      <c r="A28" s="35" t="s">
        <v>27</v>
      </c>
      <c r="B28" s="35"/>
      <c r="C28" s="29"/>
      <c r="D28" s="29" t="s">
        <v>9</v>
      </c>
      <c r="E28" s="30">
        <f>130000*A7</f>
        <v>175500</v>
      </c>
      <c r="F28" s="8"/>
      <c r="G28" s="8"/>
    </row>
    <row r="29" spans="1:7" ht="14.25">
      <c r="A29" s="37"/>
      <c r="B29" s="37"/>
      <c r="C29" s="8"/>
      <c r="D29" s="29" t="s">
        <v>28</v>
      </c>
      <c r="E29" s="30">
        <f>110000*A7</f>
        <v>148500</v>
      </c>
      <c r="F29" s="8"/>
      <c r="G29" s="8"/>
    </row>
    <row r="30" spans="1:7" ht="14.25">
      <c r="A30" s="8"/>
      <c r="B30" s="8"/>
      <c r="C30" s="8"/>
      <c r="D30" s="29" t="s">
        <v>29</v>
      </c>
      <c r="E30" s="30">
        <f>90000*A7</f>
        <v>121500.00000000001</v>
      </c>
      <c r="F30" s="8"/>
      <c r="G30" s="8"/>
    </row>
    <row r="31" spans="1:7" ht="14.25">
      <c r="A31" s="8"/>
      <c r="B31" s="8"/>
      <c r="C31" s="8"/>
      <c r="D31" s="29" t="s">
        <v>30</v>
      </c>
      <c r="E31" s="30">
        <f>60000*A7</f>
        <v>81000</v>
      </c>
      <c r="F31" s="8"/>
      <c r="G31" s="8"/>
    </row>
    <row r="32" spans="1:7" ht="14.25">
      <c r="A32" s="8"/>
      <c r="B32" s="8"/>
      <c r="C32" s="8"/>
      <c r="D32" s="38" t="s">
        <v>31</v>
      </c>
      <c r="E32" s="39">
        <f>30000*A7</f>
        <v>40500</v>
      </c>
      <c r="F32" s="8"/>
      <c r="G32" s="8"/>
    </row>
    <row r="33" spans="1:9" ht="15.75">
      <c r="A33" s="40" t="s">
        <v>32</v>
      </c>
      <c r="B33" s="40"/>
      <c r="C33" s="40"/>
      <c r="D33" s="41">
        <v>0.21</v>
      </c>
      <c r="E33" s="42" t="s">
        <v>33</v>
      </c>
      <c r="F33" s="43"/>
      <c r="G33" s="43"/>
      <c r="H33" s="11"/>
      <c r="I33" s="11"/>
    </row>
    <row r="34" spans="1:7" ht="15.75">
      <c r="A34" s="8"/>
      <c r="B34" s="8"/>
      <c r="C34" s="8"/>
      <c r="D34" s="8"/>
      <c r="E34" s="8"/>
      <c r="F34" s="8"/>
      <c r="G34" s="8"/>
    </row>
    <row r="35" spans="1:7" ht="14.25">
      <c r="A35" s="28" t="s">
        <v>34</v>
      </c>
      <c r="B35" s="28"/>
      <c r="C35" s="28"/>
      <c r="D35" s="29" t="s">
        <v>9</v>
      </c>
      <c r="E35" s="44">
        <f>C47*$D$33</f>
        <v>471082.5</v>
      </c>
      <c r="F35" s="8"/>
      <c r="G35" s="8"/>
    </row>
    <row r="36" spans="1:7" ht="14.25">
      <c r="A36" s="8"/>
      <c r="B36" s="8"/>
      <c r="C36" s="8"/>
      <c r="D36" s="29" t="s">
        <v>28</v>
      </c>
      <c r="E36" s="44">
        <f>D47*$D$33</f>
        <v>736627.5</v>
      </c>
      <c r="F36" s="8"/>
      <c r="G36" s="8"/>
    </row>
    <row r="37" spans="1:7" ht="14.25">
      <c r="A37" s="8"/>
      <c r="B37" s="8"/>
      <c r="C37" s="8"/>
      <c r="D37" s="29" t="s">
        <v>29</v>
      </c>
      <c r="E37" s="44">
        <f>E47*$D$33</f>
        <v>742297.5</v>
      </c>
      <c r="F37" s="8"/>
      <c r="G37" s="8"/>
    </row>
    <row r="38" spans="1:7" ht="14.25">
      <c r="A38" s="8"/>
      <c r="B38" s="8"/>
      <c r="C38" s="8"/>
      <c r="D38" s="29" t="s">
        <v>30</v>
      </c>
      <c r="E38" s="44">
        <f>F47*$D$33</f>
        <v>762615</v>
      </c>
      <c r="F38" s="8"/>
      <c r="G38" s="8"/>
    </row>
    <row r="39" spans="1:7" ht="14.25">
      <c r="A39" s="8"/>
      <c r="B39" s="8"/>
      <c r="C39" s="8"/>
      <c r="D39" s="29" t="s">
        <v>31</v>
      </c>
      <c r="E39" s="45">
        <f>G47*$D$33</f>
        <v>771120</v>
      </c>
      <c r="F39" s="8"/>
      <c r="G39" s="8"/>
    </row>
    <row r="40" spans="1:7" ht="14.25">
      <c r="A40" s="8"/>
      <c r="B40" s="8"/>
      <c r="C40" s="8"/>
      <c r="D40" s="29"/>
      <c r="E40" s="45"/>
      <c r="F40" s="8"/>
      <c r="G40" s="8"/>
    </row>
    <row r="41" spans="1:2" ht="15">
      <c r="A41" s="46" t="s">
        <v>35</v>
      </c>
      <c r="B41" s="10"/>
    </row>
    <row r="42" ht="14.25">
      <c r="A42" s="8"/>
    </row>
    <row r="43" spans="1:8" ht="14.25">
      <c r="A43" s="47"/>
      <c r="B43" s="47"/>
      <c r="C43" s="19" t="s">
        <v>9</v>
      </c>
      <c r="D43" s="19" t="s">
        <v>28</v>
      </c>
      <c r="E43" s="19" t="s">
        <v>29</v>
      </c>
      <c r="F43" s="19" t="s">
        <v>30</v>
      </c>
      <c r="G43" s="48" t="s">
        <v>31</v>
      </c>
      <c r="H43" s="49"/>
    </row>
    <row r="44" spans="1:8" ht="14.25">
      <c r="A44" s="50" t="s">
        <v>36</v>
      </c>
      <c r="B44" s="50"/>
      <c r="C44" s="51">
        <v>9900000</v>
      </c>
      <c r="D44" s="52">
        <v>14850000</v>
      </c>
      <c r="E44" s="52">
        <v>14850000</v>
      </c>
      <c r="F44" s="52">
        <v>14850000</v>
      </c>
      <c r="G44" s="52">
        <v>14850000</v>
      </c>
      <c r="H44" s="8"/>
    </row>
    <row r="45" spans="1:8" ht="14.25">
      <c r="A45" s="53" t="s">
        <v>37</v>
      </c>
      <c r="B45" s="53"/>
      <c r="C45" s="54">
        <v>7425000</v>
      </c>
      <c r="D45" s="55">
        <v>11137500</v>
      </c>
      <c r="E45" s="55">
        <v>11137500</v>
      </c>
      <c r="F45" s="55">
        <v>11137500</v>
      </c>
      <c r="G45" s="56">
        <v>11137500</v>
      </c>
      <c r="H45" s="8"/>
    </row>
    <row r="46" spans="1:8" ht="14.25">
      <c r="A46" s="57" t="s">
        <v>38</v>
      </c>
      <c r="B46" s="57"/>
      <c r="C46" s="58">
        <f>E28+D24/3</f>
        <v>231750</v>
      </c>
      <c r="D46" s="59">
        <f>E29+D24/3</f>
        <v>204750</v>
      </c>
      <c r="E46" s="59">
        <f>E30+D24/3</f>
        <v>177750</v>
      </c>
      <c r="F46" s="59">
        <f>E31</f>
        <v>81000</v>
      </c>
      <c r="G46" s="59">
        <f>E32</f>
        <v>40500</v>
      </c>
      <c r="H46" s="60"/>
    </row>
    <row r="47" spans="1:8" ht="14.25">
      <c r="A47" s="57" t="s">
        <v>39</v>
      </c>
      <c r="B47" s="57"/>
      <c r="C47" s="58">
        <f>C44-C45-C46</f>
        <v>2243250</v>
      </c>
      <c r="D47" s="58">
        <f>D44-D45-D46</f>
        <v>3507750</v>
      </c>
      <c r="E47" s="58">
        <f>E44-E45-E46</f>
        <v>3534750</v>
      </c>
      <c r="F47" s="58">
        <f>F44-F45-F46</f>
        <v>3631500</v>
      </c>
      <c r="G47" s="58">
        <f>G44-G45-G46</f>
        <v>3672000</v>
      </c>
      <c r="H47" s="61"/>
    </row>
    <row r="48" spans="1:8" ht="14.25">
      <c r="A48" s="57" t="s">
        <v>40</v>
      </c>
      <c r="B48" s="57"/>
      <c r="C48" s="58">
        <v>35000</v>
      </c>
      <c r="D48" s="59">
        <v>35000</v>
      </c>
      <c r="E48" s="59">
        <v>35000</v>
      </c>
      <c r="F48" s="59">
        <v>35000</v>
      </c>
      <c r="G48" s="59">
        <v>35000</v>
      </c>
      <c r="H48" s="8"/>
    </row>
    <row r="49" spans="1:8" ht="14.25">
      <c r="A49" s="57" t="s">
        <v>41</v>
      </c>
      <c r="B49" s="57"/>
      <c r="C49" s="58">
        <f>(C47-C48)*0.35</f>
        <v>772887.5</v>
      </c>
      <c r="D49" s="58">
        <f>(D47-D48)*0.35</f>
        <v>1215462.5</v>
      </c>
      <c r="E49" s="58">
        <f>(E47-E48)*0.35</f>
        <v>1224912.5</v>
      </c>
      <c r="F49" s="58">
        <f>(F47-F48)*0.35</f>
        <v>1258775</v>
      </c>
      <c r="G49" s="58">
        <f>(G47-G48)*0.35</f>
        <v>1272950</v>
      </c>
      <c r="H49" s="8"/>
    </row>
    <row r="50" spans="1:8" ht="14.25">
      <c r="A50" s="57" t="s">
        <v>42</v>
      </c>
      <c r="B50" s="57"/>
      <c r="C50" s="58">
        <f>C47-C48-C49</f>
        <v>1435362.5</v>
      </c>
      <c r="D50" s="58">
        <f>D47-D48-D49</f>
        <v>2257287.5</v>
      </c>
      <c r="E50" s="58">
        <f>E47-E48-E49</f>
        <v>2274837.5</v>
      </c>
      <c r="F50" s="58">
        <f>F47-F48-F49</f>
        <v>2337725</v>
      </c>
      <c r="G50" s="58">
        <f>G47-G48-G49</f>
        <v>2364050</v>
      </c>
      <c r="H50" s="61"/>
    </row>
  </sheetData>
  <sheetProtection selectLockedCells="1" selectUnlockedCells="1"/>
  <mergeCells count="12">
    <mergeCell ref="G2:H2"/>
    <mergeCell ref="G8:H8"/>
    <mergeCell ref="G9:H9"/>
    <mergeCell ref="G10:H10"/>
    <mergeCell ref="G11:H11"/>
    <mergeCell ref="A44:B44"/>
    <mergeCell ref="A45:B45"/>
    <mergeCell ref="A46:B46"/>
    <mergeCell ref="A47:B47"/>
    <mergeCell ref="A48:B48"/>
    <mergeCell ref="A49:B49"/>
    <mergeCell ref="A50:B50"/>
  </mergeCells>
  <printOptions/>
  <pageMargins left="0.31527777777777777" right="0.31527777777777777" top="0.7479166666666667" bottom="0.5902777777777778" header="0.5118055555555555" footer="0.5118055555555555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10" zoomScaleNormal="60" zoomScaleSheetLayoutView="110" workbookViewId="0" topLeftCell="A1">
      <selection activeCell="A3" sqref="A3"/>
    </sheetView>
  </sheetViews>
  <sheetFormatPr defaultColWidth="9.140625" defaultRowHeight="15"/>
  <cols>
    <col min="1" max="1" width="6.8515625" style="62" customWidth="1"/>
    <col min="2" max="2" width="12.140625" style="62" customWidth="1"/>
    <col min="3" max="3" width="12.28125" style="62" customWidth="1"/>
    <col min="4" max="4" width="12.00390625" style="62" customWidth="1"/>
    <col min="5" max="5" width="11.57421875" style="62" customWidth="1"/>
    <col min="6" max="6" width="13.140625" style="62" customWidth="1"/>
    <col min="7" max="8" width="14.140625" style="62" customWidth="1"/>
    <col min="9" max="9" width="14.421875" style="62" customWidth="1"/>
    <col min="10" max="10" width="11.28125" style="62" customWidth="1"/>
    <col min="11" max="11" width="10.8515625" style="62" customWidth="1"/>
    <col min="12" max="13" width="11.28125" style="62" customWidth="1"/>
    <col min="14" max="14" width="13.28125" style="62" customWidth="1"/>
    <col min="15" max="15" width="0.71875" style="62" customWidth="1"/>
    <col min="16" max="16384" width="11.421875" style="62" customWidth="1"/>
  </cols>
  <sheetData>
    <row r="1" ht="15">
      <c r="H1" s="63"/>
    </row>
    <row r="2" spans="1:8" ht="18.75">
      <c r="A2" s="64" t="s">
        <v>2</v>
      </c>
      <c r="H2" s="63"/>
    </row>
    <row r="3" spans="1:8" ht="12" customHeight="1">
      <c r="A3" s="64"/>
      <c r="H3" s="63"/>
    </row>
    <row r="4" ht="18.75">
      <c r="A4" s="65" t="s">
        <v>43</v>
      </c>
    </row>
    <row r="5" ht="6.75" customHeight="1"/>
    <row r="6" ht="15">
      <c r="A6" s="62" t="s">
        <v>44</v>
      </c>
    </row>
    <row r="7" ht="15">
      <c r="A7" s="62" t="s">
        <v>45</v>
      </c>
    </row>
    <row r="8" ht="15">
      <c r="A8" s="62" t="s">
        <v>46</v>
      </c>
    </row>
    <row r="9" ht="15">
      <c r="A9" s="62" t="s">
        <v>47</v>
      </c>
    </row>
    <row r="10" spans="1:9" ht="15">
      <c r="A10" s="66"/>
      <c r="B10" s="67"/>
      <c r="C10" s="67"/>
      <c r="D10" s="67"/>
      <c r="E10" s="67"/>
      <c r="F10" s="67"/>
      <c r="G10" s="67"/>
      <c r="H10" s="67"/>
      <c r="I10" s="63"/>
    </row>
    <row r="11" spans="1:9" ht="15">
      <c r="A11" s="68" t="s">
        <v>48</v>
      </c>
      <c r="B11" s="67"/>
      <c r="C11" s="67"/>
      <c r="D11" s="67"/>
      <c r="E11" s="67"/>
      <c r="F11" s="67"/>
      <c r="G11" s="67"/>
      <c r="H11" s="67"/>
      <c r="I11" s="63"/>
    </row>
    <row r="12" spans="1:9" ht="15">
      <c r="A12" s="66"/>
      <c r="B12" s="67"/>
      <c r="C12" s="67"/>
      <c r="D12" s="67"/>
      <c r="E12" s="67"/>
      <c r="F12" s="67"/>
      <c r="G12" s="67"/>
      <c r="H12" s="67"/>
      <c r="I12" s="63"/>
    </row>
    <row r="14" spans="1:14" ht="15">
      <c r="A14" s="69"/>
      <c r="B14" s="70" t="s">
        <v>49</v>
      </c>
      <c r="C14" s="71" t="s">
        <v>50</v>
      </c>
      <c r="D14" s="71" t="s">
        <v>5</v>
      </c>
      <c r="E14" s="71" t="s">
        <v>51</v>
      </c>
      <c r="F14" s="71" t="s">
        <v>52</v>
      </c>
      <c r="G14" s="71" t="s">
        <v>53</v>
      </c>
      <c r="H14" s="71" t="s">
        <v>54</v>
      </c>
      <c r="I14" s="71" t="s">
        <v>55</v>
      </c>
      <c r="J14" s="71" t="s">
        <v>56</v>
      </c>
      <c r="K14" s="71" t="s">
        <v>57</v>
      </c>
      <c r="L14" s="71" t="s">
        <v>58</v>
      </c>
      <c r="M14" s="72" t="s">
        <v>59</v>
      </c>
      <c r="N14" s="73" t="s">
        <v>60</v>
      </c>
    </row>
    <row r="15" spans="1:14" ht="24.75" customHeight="1">
      <c r="A15" s="70" t="s">
        <v>8</v>
      </c>
      <c r="B15" s="74"/>
      <c r="C15" s="75"/>
      <c r="D15" s="75"/>
      <c r="E15" s="76"/>
      <c r="F15" s="76"/>
      <c r="G15" s="75"/>
      <c r="H15" s="76"/>
      <c r="I15" s="75"/>
      <c r="J15" s="76"/>
      <c r="K15" s="76"/>
      <c r="L15" s="75"/>
      <c r="M15" s="75"/>
      <c r="N15" s="77"/>
    </row>
    <row r="16" spans="1:14" ht="24.75" customHeight="1">
      <c r="A16" s="71" t="s">
        <v>9</v>
      </c>
      <c r="B16" s="74"/>
      <c r="C16" s="78"/>
      <c r="D16" s="78"/>
      <c r="E16" s="78"/>
      <c r="F16" s="78"/>
      <c r="G16" s="75"/>
      <c r="H16" s="78"/>
      <c r="I16" s="78"/>
      <c r="J16" s="78"/>
      <c r="K16" s="78"/>
      <c r="L16" s="75"/>
      <c r="M16" s="75"/>
      <c r="N16" s="79"/>
    </row>
    <row r="17" spans="1:14" ht="24.75" customHeight="1">
      <c r="A17" s="71" t="s">
        <v>28</v>
      </c>
      <c r="B17" s="76"/>
      <c r="C17" s="78"/>
      <c r="D17" s="78"/>
      <c r="E17" s="78"/>
      <c r="F17" s="78"/>
      <c r="G17" s="75"/>
      <c r="H17" s="78"/>
      <c r="I17" s="78"/>
      <c r="J17" s="78"/>
      <c r="K17" s="78"/>
      <c r="L17" s="75"/>
      <c r="M17" s="75"/>
      <c r="N17" s="79"/>
    </row>
    <row r="18" spans="1:14" ht="24.75" customHeight="1">
      <c r="A18" s="71" t="s">
        <v>29</v>
      </c>
      <c r="B18" s="76"/>
      <c r="C18" s="78"/>
      <c r="D18" s="78"/>
      <c r="E18" s="78"/>
      <c r="F18" s="78"/>
      <c r="G18" s="75"/>
      <c r="H18" s="78"/>
      <c r="I18" s="78"/>
      <c r="J18" s="78"/>
      <c r="K18" s="78"/>
      <c r="L18" s="75"/>
      <c r="M18" s="75"/>
      <c r="N18" s="79"/>
    </row>
    <row r="19" spans="1:14" ht="24.75" customHeight="1">
      <c r="A19" s="71" t="s">
        <v>30</v>
      </c>
      <c r="B19" s="76"/>
      <c r="C19" s="78"/>
      <c r="D19" s="78"/>
      <c r="E19" s="78"/>
      <c r="F19" s="78"/>
      <c r="G19" s="75"/>
      <c r="H19" s="78"/>
      <c r="I19" s="78"/>
      <c r="J19" s="78"/>
      <c r="K19" s="78"/>
      <c r="L19" s="75"/>
      <c r="M19" s="75"/>
      <c r="N19" s="79"/>
    </row>
    <row r="20" spans="1:14" ht="24.75" customHeight="1">
      <c r="A20" s="71" t="s">
        <v>31</v>
      </c>
      <c r="B20" s="76"/>
      <c r="C20" s="79"/>
      <c r="D20" s="78"/>
      <c r="E20" s="78"/>
      <c r="F20" s="78"/>
      <c r="G20" s="75"/>
      <c r="H20" s="78"/>
      <c r="I20" s="78"/>
      <c r="J20" s="78"/>
      <c r="K20" s="78"/>
      <c r="L20" s="75"/>
      <c r="M20" s="75"/>
      <c r="N20" s="79"/>
    </row>
    <row r="21" spans="1:14" ht="24.75" customHeight="1">
      <c r="A21" s="71" t="s">
        <v>10</v>
      </c>
      <c r="B21" s="75"/>
      <c r="C21" s="80"/>
      <c r="D21" s="80"/>
      <c r="E21" s="80"/>
      <c r="F21" s="80"/>
      <c r="G21" s="75"/>
      <c r="H21" s="80"/>
      <c r="I21" s="80"/>
      <c r="J21" s="80"/>
      <c r="K21" s="80"/>
      <c r="L21" s="75"/>
      <c r="M21" s="80"/>
      <c r="N21" s="80"/>
    </row>
    <row r="23" spans="1:4" ht="22.5" customHeight="1">
      <c r="A23" s="81" t="s">
        <v>61</v>
      </c>
      <c r="D23" s="82">
        <f>B16</f>
        <v>0</v>
      </c>
    </row>
    <row r="24" spans="1:3" ht="18.75" customHeight="1">
      <c r="A24" s="81" t="s">
        <v>62</v>
      </c>
      <c r="C24" s="82">
        <f>M21</f>
        <v>0</v>
      </c>
    </row>
    <row r="25" spans="1:3" ht="18" customHeight="1">
      <c r="A25" s="81" t="s">
        <v>63</v>
      </c>
      <c r="C25" s="82">
        <f>H21-E21-F21</f>
        <v>0</v>
      </c>
    </row>
    <row r="26" ht="15">
      <c r="A26" s="81" t="s">
        <v>64</v>
      </c>
    </row>
  </sheetData>
  <sheetProtection selectLockedCells="1" selectUnlockedCells="1"/>
  <printOptions/>
  <pageMargins left="0.19652777777777777" right="0.11805555555555555" top="0.7479166666666667" bottom="0.7479166666666667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samanta vazquez</dc:creator>
  <cp:keywords/>
  <dc:description/>
  <cp:lastModifiedBy/>
  <dcterms:created xsi:type="dcterms:W3CDTF">2021-10-22T22:23:15Z</dcterms:created>
  <dcterms:modified xsi:type="dcterms:W3CDTF">2021-10-22T22:46:18Z</dcterms:modified>
  <cp:category/>
  <cp:version/>
  <cp:contentType/>
  <cp:contentStatus/>
  <cp:revision>2</cp:revision>
</cp:coreProperties>
</file>